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129" documentId="8_{07F4C81A-0729-4935-8F65-AFD2D8C20D33}" xr6:coauthVersionLast="47" xr6:coauthVersionMax="47" xr10:uidLastSave="{C36A406F-FAD4-46B7-9521-F25741C3B230}"/>
  <bookViews>
    <workbookView xWindow="-28920" yWindow="-120" windowWidth="29040" windowHeight="15720" tabRatio="823" xr2:uid="{E352ECDF-BFDE-4AB6-93C6-564BBC7680A0}"/>
  </bookViews>
  <sheets>
    <sheet name="Summary" sheetId="1" r:id="rId1"/>
    <sheet name="Oth BTRR Adj-all Rate Base Adj" sheetId="3" r:id="rId2"/>
    <sheet name="Tree Trimming Error Correction" sheetId="2" r:id="rId3"/>
    <sheet name="2025 Otr BTRR Adj-RTO Adder Ref" sheetId="4" r:id="rId4"/>
    <sheet name="2025 RTO Adder AFUDC Ref Est." sheetId="5" r:id="rId5"/>
    <sheet name="Adder AFUDC Refund Est. Compare" sheetId="6" r:id="rId6"/>
  </sheets>
  <definedNames>
    <definedName name="_xlnm.Print_Area" localSheetId="4">'2025 RTO Adder AFUDC Ref Est.'!$A$1:$L$28</definedName>
    <definedName name="_xlnm.Print_Area" localSheetId="5">'Adder AFUDC Refund Est. Compare'!$A$1:$K$32</definedName>
    <definedName name="_xlnm.Print_Area" localSheetId="2">'Tree Trimming Error Correction'!$A$1:$H$27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3" i="1" l="1"/>
  <c r="E11" i="1"/>
  <c r="E12" i="1" s="1"/>
  <c r="E13" i="1" s="1"/>
  <c r="D28" i="6" l="1"/>
  <c r="E28" i="6"/>
  <c r="F28" i="6"/>
  <c r="G28" i="6"/>
  <c r="I28" i="6"/>
  <c r="C28" i="6"/>
  <c r="J26" i="6" l="1"/>
  <c r="I20" i="6"/>
  <c r="I14" i="6"/>
  <c r="I16" i="6" s="1"/>
  <c r="I18" i="6" s="1"/>
  <c r="H14" i="6"/>
  <c r="H20" i="6" s="1"/>
  <c r="G14" i="6"/>
  <c r="G20" i="6" s="1"/>
  <c r="F14" i="6"/>
  <c r="F20" i="6" s="1"/>
  <c r="E14" i="6"/>
  <c r="E20" i="6" s="1"/>
  <c r="D14" i="6"/>
  <c r="D16" i="6" s="1"/>
  <c r="C14" i="6"/>
  <c r="C20" i="6" s="1"/>
  <c r="J12" i="6"/>
  <c r="A12" i="6"/>
  <c r="A14" i="6" s="1"/>
  <c r="K10" i="6"/>
  <c r="J10" i="6"/>
  <c r="I22" i="6" l="1"/>
  <c r="C16" i="6"/>
  <c r="C18" i="6" s="1"/>
  <c r="C22" i="6" s="1"/>
  <c r="J14" i="6"/>
  <c r="E16" i="6"/>
  <c r="E18" i="6" s="1"/>
  <c r="E22" i="6" s="1"/>
  <c r="G16" i="6"/>
  <c r="G18" i="6" s="1"/>
  <c r="G22" i="6" s="1"/>
  <c r="H16" i="6"/>
  <c r="H18" i="6" s="1"/>
  <c r="H22" i="6" s="1"/>
  <c r="H28" i="6" s="1"/>
  <c r="F16" i="6"/>
  <c r="F18" i="6" s="1"/>
  <c r="F22" i="6" s="1"/>
  <c r="D18" i="6"/>
  <c r="K14" i="6"/>
  <c r="A16" i="6"/>
  <c r="K12" i="6"/>
  <c r="D20" i="6"/>
  <c r="J20" i="6" s="1"/>
  <c r="J16" i="6" l="1"/>
  <c r="J18" i="6"/>
  <c r="D22" i="6"/>
  <c r="A18" i="6"/>
  <c r="A20" i="6" s="1"/>
  <c r="A22" i="6" s="1"/>
  <c r="A26" i="6" s="1"/>
  <c r="A28" i="6" s="1"/>
  <c r="K16" i="6"/>
  <c r="K18" i="6" s="1"/>
  <c r="K20" i="6" s="1"/>
  <c r="K22" i="6" s="1"/>
  <c r="J22" i="6" l="1"/>
  <c r="J28" i="6" s="1"/>
  <c r="A11" i="1" l="1"/>
  <c r="A12" i="1" s="1"/>
  <c r="A10" i="1"/>
  <c r="D11" i="1"/>
  <c r="C11" i="1"/>
  <c r="H20" i="5"/>
  <c r="F20" i="5"/>
  <c r="D20" i="5"/>
  <c r="C18" i="5"/>
  <c r="C16" i="5"/>
  <c r="J14" i="5"/>
  <c r="J16" i="5" s="1"/>
  <c r="I14" i="5"/>
  <c r="I16" i="5" s="1"/>
  <c r="H14" i="5"/>
  <c r="H16" i="5" s="1"/>
  <c r="H18" i="5" s="1"/>
  <c r="H22" i="5" s="1"/>
  <c r="G14" i="5"/>
  <c r="G20" i="5" s="1"/>
  <c r="F14" i="5"/>
  <c r="F16" i="5" s="1"/>
  <c r="F18" i="5" s="1"/>
  <c r="F22" i="5" s="1"/>
  <c r="E14" i="5"/>
  <c r="E20" i="5" s="1"/>
  <c r="D14" i="5"/>
  <c r="D16" i="5" s="1"/>
  <c r="D18" i="5" s="1"/>
  <c r="D22" i="5" s="1"/>
  <c r="C14" i="5"/>
  <c r="C20" i="5" s="1"/>
  <c r="K12" i="5"/>
  <c r="A12" i="5"/>
  <c r="A14" i="5" s="1"/>
  <c r="L10" i="5"/>
  <c r="K10" i="5"/>
  <c r="I19" i="4"/>
  <c r="D19" i="4"/>
  <c r="C19" i="4"/>
  <c r="H17" i="4"/>
  <c r="I15" i="4"/>
  <c r="H15" i="4"/>
  <c r="G15" i="4"/>
  <c r="F15" i="4"/>
  <c r="D15" i="4"/>
  <c r="A15" i="4"/>
  <c r="A17" i="4" s="1"/>
  <c r="A19" i="4" s="1"/>
  <c r="A21" i="4" s="1"/>
  <c r="I13" i="4"/>
  <c r="I17" i="4" s="1"/>
  <c r="I21" i="4" s="1"/>
  <c r="H13" i="4"/>
  <c r="H19" i="4" s="1"/>
  <c r="G13" i="4"/>
  <c r="G17" i="4" s="1"/>
  <c r="F13" i="4"/>
  <c r="F17" i="4" s="1"/>
  <c r="E13" i="4"/>
  <c r="E15" i="4" s="1"/>
  <c r="D13" i="4"/>
  <c r="D17" i="4" s="1"/>
  <c r="D21" i="4" s="1"/>
  <c r="C13" i="4"/>
  <c r="C15" i="4" s="1"/>
  <c r="A13" i="4"/>
  <c r="K13" i="4" s="1"/>
  <c r="K11" i="4"/>
  <c r="J11" i="4"/>
  <c r="A11" i="4"/>
  <c r="K9" i="4"/>
  <c r="J9" i="4"/>
  <c r="A16" i="5" l="1"/>
  <c r="L14" i="5"/>
  <c r="H21" i="4"/>
  <c r="K20" i="5"/>
  <c r="J15" i="4"/>
  <c r="I20" i="5"/>
  <c r="E19" i="4"/>
  <c r="J19" i="4" s="1"/>
  <c r="F19" i="4"/>
  <c r="F21" i="4" s="1"/>
  <c r="G18" i="5"/>
  <c r="G22" i="5" s="1"/>
  <c r="E18" i="5"/>
  <c r="E22" i="5" s="1"/>
  <c r="K15" i="4"/>
  <c r="K17" i="4" s="1"/>
  <c r="K19" i="4" s="1"/>
  <c r="K21" i="4" s="1"/>
  <c r="G19" i="4"/>
  <c r="G21" i="4" s="1"/>
  <c r="I18" i="5"/>
  <c r="C22" i="5"/>
  <c r="J20" i="5"/>
  <c r="C17" i="4"/>
  <c r="E16" i="5"/>
  <c r="K16" i="5" s="1"/>
  <c r="L12" i="5"/>
  <c r="E17" i="4"/>
  <c r="G16" i="5"/>
  <c r="J18" i="5"/>
  <c r="J22" i="5" s="1"/>
  <c r="J13" i="4"/>
  <c r="K14" i="5"/>
  <c r="A18" i="5" l="1"/>
  <c r="A20" i="5" s="1"/>
  <c r="A22" i="5" s="1"/>
  <c r="L16" i="5"/>
  <c r="L18" i="5" s="1"/>
  <c r="L20" i="5" s="1"/>
  <c r="L22" i="5" s="1"/>
  <c r="J17" i="4"/>
  <c r="C21" i="4"/>
  <c r="K18" i="5"/>
  <c r="E21" i="4"/>
  <c r="I22" i="5"/>
  <c r="K22" i="5" s="1"/>
  <c r="J21" i="4" l="1"/>
  <c r="D10" i="1" l="1"/>
  <c r="C10" i="1"/>
  <c r="E19" i="3"/>
  <c r="G15" i="3"/>
  <c r="G13" i="3"/>
  <c r="F13" i="3"/>
  <c r="F15" i="3" s="1"/>
  <c r="E13" i="3"/>
  <c r="E15" i="3" s="1"/>
  <c r="D13" i="3"/>
  <c r="D19" i="3" s="1"/>
  <c r="C13" i="3"/>
  <c r="C19" i="3" s="1"/>
  <c r="I11" i="3"/>
  <c r="A11" i="3"/>
  <c r="J11" i="3" s="1"/>
  <c r="J9" i="3"/>
  <c r="I9" i="3"/>
  <c r="F14" i="2"/>
  <c r="E14" i="2"/>
  <c r="E16" i="2" s="1"/>
  <c r="D14" i="2"/>
  <c r="C14" i="2"/>
  <c r="G12" i="2"/>
  <c r="A12" i="2"/>
  <c r="A14" i="2" s="1"/>
  <c r="H10" i="2"/>
  <c r="G10" i="2"/>
  <c r="E10" i="1"/>
  <c r="A13" i="3" l="1"/>
  <c r="A15" i="3" s="1"/>
  <c r="G17" i="3"/>
  <c r="G19" i="3"/>
  <c r="A17" i="3"/>
  <c r="A19" i="3" s="1"/>
  <c r="A21" i="3" s="1"/>
  <c r="J15" i="3"/>
  <c r="J17" i="3" s="1"/>
  <c r="J19" i="3" s="1"/>
  <c r="J21" i="3" s="1"/>
  <c r="F19" i="3"/>
  <c r="I19" i="3" s="1"/>
  <c r="I13" i="3"/>
  <c r="F17" i="3"/>
  <c r="F21" i="3" s="1"/>
  <c r="J13" i="3"/>
  <c r="E17" i="3"/>
  <c r="E21" i="3" s="1"/>
  <c r="C15" i="3"/>
  <c r="D15" i="3"/>
  <c r="D17" i="3" s="1"/>
  <c r="D21" i="3" s="1"/>
  <c r="H14" i="2"/>
  <c r="A16" i="2"/>
  <c r="D20" i="2"/>
  <c r="C16" i="2"/>
  <c r="G16" i="2" s="1"/>
  <c r="E20" i="2"/>
  <c r="D16" i="2"/>
  <c r="D18" i="2" s="1"/>
  <c r="D22" i="2" s="1"/>
  <c r="F20" i="2"/>
  <c r="E18" i="2"/>
  <c r="G14" i="2"/>
  <c r="C20" i="2"/>
  <c r="G20" i="2" s="1"/>
  <c r="F16" i="2"/>
  <c r="F18" i="2" s="1"/>
  <c r="F22" i="2" s="1"/>
  <c r="H12" i="2"/>
  <c r="G21" i="3" l="1"/>
  <c r="I15" i="3"/>
  <c r="C17" i="3"/>
  <c r="E22" i="2"/>
  <c r="C18" i="2"/>
  <c r="A18" i="2"/>
  <c r="A20" i="2" s="1"/>
  <c r="A22" i="2" s="1"/>
  <c r="H16" i="2"/>
  <c r="H18" i="2" s="1"/>
  <c r="H20" i="2" s="1"/>
  <c r="H22" i="2" s="1"/>
  <c r="I17" i="3" l="1"/>
  <c r="D9" i="1" s="1"/>
  <c r="D13" i="1" s="1"/>
  <c r="C21" i="3"/>
  <c r="I21" i="3" s="1"/>
  <c r="C9" i="1" s="1"/>
  <c r="C13" i="1" s="1"/>
  <c r="C22" i="2"/>
  <c r="G22" i="2" s="1"/>
  <c r="G18" i="2"/>
</calcChain>
</file>

<file path=xl/sharedStrings.xml><?xml version="1.0" encoding="utf-8"?>
<sst xmlns="http://schemas.openxmlformats.org/spreadsheetml/2006/main" count="140" uniqueCount="68">
  <si>
    <t>Total Other BTRR Adjustments</t>
  </si>
  <si>
    <t>Other BTRR Adjustments - Tree Trimming O&amp;M Error</t>
  </si>
  <si>
    <t>Other BTRR Adjustments - Rate Base Adjustments (CAISO Adder AFUDC, TL698, SWPL HVDC)</t>
  </si>
  <si>
    <t>No.</t>
  </si>
  <si>
    <t>Other BTRR Adjustments</t>
  </si>
  <si>
    <t>Line</t>
  </si>
  <si>
    <t>($1,000)</t>
  </si>
  <si>
    <t>Summary of Other BTRR Adjustments</t>
  </si>
  <si>
    <t>San Diego Gas &amp; Electric Co.</t>
  </si>
  <si>
    <t>San Diego Gas &amp; Electric Company</t>
  </si>
  <si>
    <t>Other Base Transmission Revenue Requirements (BTRR) Adjustments Summary</t>
  </si>
  <si>
    <t>January 1, 2022 - December 2025 RTO Tree Trimming Expense Error Correction</t>
  </si>
  <si>
    <t>Line No.</t>
  </si>
  <si>
    <t>Description</t>
  </si>
  <si>
    <r>
      <t xml:space="preserve">Base Period 2022 - TO5 Cycle 6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</si>
  <si>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2023 - TO6 Cycle 1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</si>
  <si>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2024 - TO6 Cycle 2 </t>
    </r>
    <r>
      <rPr>
        <b/>
        <vertAlign val="superscript"/>
        <sz val="12"/>
        <rFont val="Times New Roman"/>
        <family val="1"/>
      </rPr>
      <t>1</t>
    </r>
  </si>
  <si>
    <t>Total</t>
  </si>
  <si>
    <t>BTRR Adjustments due to RTO Adder AFUDC Refund Estimate Adjustments Calculation</t>
  </si>
  <si>
    <t xml:space="preserve">Interest </t>
  </si>
  <si>
    <t>Total BTRR Adjustment Excluding FF&amp;U</t>
  </si>
  <si>
    <t>Transmission Related Municipal Franchise Fees Expense</t>
  </si>
  <si>
    <t>Total BTRR Adjustment Including Franchise Fees Expense (WHOLESALE)</t>
  </si>
  <si>
    <t>Transmission Related Uncollectible Expense</t>
  </si>
  <si>
    <t>Total BTRR Adjustment Including FF&amp;U (RETAIL)</t>
  </si>
  <si>
    <t>Derived from internally generated workpapers.</t>
  </si>
  <si>
    <t>For TO5 Cycle 3 to Base Period 2025</t>
  </si>
  <si>
    <r>
      <t xml:space="preserve">Base Period 2019 - TO5 Cycle 3 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</si>
  <si>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Base Period 2020 - TO5 Cycle 4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</si>
  <si>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2021 - TO5 Cycle 5 </t>
    </r>
    <r>
      <rPr>
        <b/>
        <vertAlign val="superscript"/>
        <sz val="12"/>
        <color theme="1"/>
        <rFont val="Times New Roman"/>
        <family val="1"/>
      </rPr>
      <t>3</t>
    </r>
  </si>
  <si>
    <r>
      <t xml:space="preserve">Base Period 2022 - TO5 Cycle 6 </t>
    </r>
    <r>
      <rPr>
        <b/>
        <vertAlign val="superscript"/>
        <sz val="12"/>
        <color theme="1"/>
        <rFont val="Times New Roman"/>
        <family val="1"/>
      </rPr>
      <t>4</t>
    </r>
  </si>
  <si>
    <r>
      <t xml:space="preserve">Base Period 2023 - TO6 Cycle 1 </t>
    </r>
    <r>
      <rPr>
        <b/>
        <vertAlign val="superscript"/>
        <sz val="12"/>
        <color theme="1"/>
        <rFont val="Times New Roman"/>
        <family val="1"/>
      </rPr>
      <t>5</t>
    </r>
  </si>
  <si>
    <r>
      <t xml:space="preserve">Base Period 2024 - TO6 Cycle 2 </t>
    </r>
    <r>
      <rPr>
        <b/>
        <vertAlign val="superscript"/>
        <sz val="12"/>
        <color theme="1"/>
        <rFont val="Times New Roman"/>
        <family val="1"/>
      </rPr>
      <t>6</t>
    </r>
  </si>
  <si>
    <r>
      <t xml:space="preserve">Base Period 2025 </t>
    </r>
    <r>
      <rPr>
        <b/>
        <vertAlign val="superscript"/>
        <sz val="12"/>
        <color theme="1"/>
        <rFont val="Times New Roman"/>
        <family val="1"/>
      </rPr>
      <t>7</t>
    </r>
  </si>
  <si>
    <t>Other BTRR Adjustments Resulting from FERC CAISO Adder Refund</t>
  </si>
  <si>
    <t>Information and related workpapers are included within tab labeled 'TO5 Cycle 3 Cost Adjustment'.</t>
  </si>
  <si>
    <t xml:space="preserve">Information and related workpapers are included within tab labeled 'TO5 Cycle 4 Cost Adjustment'. </t>
  </si>
  <si>
    <t xml:space="preserve">Information and related workpapers are included within tab labeled 'TO5 Cycle 5 Cost Adjustment'. </t>
  </si>
  <si>
    <t xml:space="preserve">Information and related workpapers are included within tab labeled 'TO5 Cycle 6 Cost Adjustment'. </t>
  </si>
  <si>
    <t xml:space="preserve">Information and related workpapers are included within tab labeled 'TO6 Cycle 1 Cost Adjustment'. </t>
  </si>
  <si>
    <t>Reversal of 2025 Estimated Refund from TO6 Cycle 2</t>
  </si>
  <si>
    <r>
      <t xml:space="preserve">Base Period 2024 </t>
    </r>
    <r>
      <rPr>
        <b/>
        <vertAlign val="superscript"/>
        <sz val="12"/>
        <color theme="1"/>
        <rFont val="Times New Roman"/>
        <family val="1"/>
      </rPr>
      <t>6</t>
    </r>
  </si>
  <si>
    <t xml:space="preserve">The CAISO Adder Refund is reflected in TO6 Cycle 2, where the True Up adjustment excludes the CAISO ROE Adder.  </t>
  </si>
  <si>
    <r>
      <t>For TO5 Cycle 3 t</t>
    </r>
    <r>
      <rPr>
        <b/>
        <sz val="12"/>
        <color theme="1"/>
        <rFont val="Times New Roman"/>
        <family val="1"/>
      </rPr>
      <t>o Base Period 2025</t>
    </r>
  </si>
  <si>
    <t>January 1, 2019 - December 2025 RTO Adder AFUDC Refund Estimate Adjustments</t>
  </si>
  <si>
    <r>
      <t xml:space="preserve">Base Period 2019 - TO5 Cycle 3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</si>
  <si>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2020 - TO5 Cycle 4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</si>
  <si>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2021 - TO5 Cycle 5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</si>
  <si>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2024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</si>
  <si>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2025 </t>
    </r>
    <r>
      <rPr>
        <b/>
        <vertAlign val="superscript"/>
        <sz val="12"/>
        <rFont val="Times New Roman"/>
        <family val="1"/>
      </rPr>
      <t>1</t>
    </r>
  </si>
  <si>
    <t>TO6 Cycle 3 - Annual Informational Filing</t>
  </si>
  <si>
    <t>Estimated Other BTRR Adjustment - Attributed to AFUDC (TO6 Cycle 2)</t>
  </si>
  <si>
    <t>Adjustment to Other BTRR Adjustment - Attributed to AFUDC (TO6 Cycle 3)</t>
  </si>
  <si>
    <t>BK1 - Non CAISO</t>
  </si>
  <si>
    <t>BK2 - CAISO</t>
  </si>
  <si>
    <t>Other BTRR Adjustments Resulting from Rate Base Adjustments</t>
  </si>
  <si>
    <t>Total BTRR Adjustment Including Franchise Fees Expense (CAISO)</t>
  </si>
  <si>
    <t>Total BTRR Adjustment Including FF&amp;U (Non CAISO)</t>
  </si>
  <si>
    <t>BTRR Adjustments due to Tree Trimming O&amp;M Correction</t>
  </si>
  <si>
    <t>Information and related workpapers are included within tab labeled 'TO5 Cycle 3 All Rate Base Adjs'.</t>
  </si>
  <si>
    <t xml:space="preserve">Information and related workpapers are included within tab labeled 'TO5 Cycle 4 All Rate Base Adjs'. </t>
  </si>
  <si>
    <t xml:space="preserve">Information and related workpapers are included within tab labeled 'TO5 Cycle 5 All Rate Base Adjs'. </t>
  </si>
  <si>
    <t xml:space="preserve">Information and related workpapers are included within tab labeled 'TO5 Cycle 6 All Rate Base Adjs'. </t>
  </si>
  <si>
    <t xml:space="preserve">Information and related workpapers are included within tab labeled 'TO6 Cycle 1 All Rate Base Adjs'. </t>
  </si>
  <si>
    <t xml:space="preserve">Information and related workpapers are included within tab labeled 'TO6 Cycle 2 All Rate Base Adjs'. </t>
  </si>
  <si>
    <t>For TO5 Cycle 3 to TO6 Cycle 2</t>
  </si>
  <si>
    <r>
      <t>For TO5 Cycle 6 t</t>
    </r>
    <r>
      <rPr>
        <b/>
        <sz val="12"/>
        <color theme="1"/>
        <rFont val="Times New Roman"/>
        <family val="1"/>
      </rPr>
      <t>o TO6 Cycle 2</t>
    </r>
  </si>
  <si>
    <r>
      <t>For TO5 Cycle 3 t</t>
    </r>
    <r>
      <rPr>
        <b/>
        <sz val="12"/>
        <color theme="1"/>
        <rFont val="Times New Roman"/>
        <family val="1"/>
      </rPr>
      <t>o TO6 Cycle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</si>
</sst>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0.00000"/>
    <numFmt numFmtId="168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  <font>
      <b/>
      <vertAlign val="superscript"/>
      <sz val="11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quotePrefix="1" applyFont="1" applyAlignment="1">
      <alignment horizontal="centerContinuous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164" fontId="5" fillId="0" borderId="9" xfId="2" applyNumberFormat="1" applyFont="1" applyFill="1" applyBorder="1"/>
    <xf numFmtId="164" fontId="5" fillId="0" borderId="0" xfId="3" applyNumberFormat="1" applyFont="1" applyFill="1"/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/>
    <xf numFmtId="165" fontId="5" fillId="0" borderId="12" xfId="1" applyNumberFormat="1" applyFont="1" applyFill="1" applyBorder="1"/>
    <xf numFmtId="165" fontId="5" fillId="0" borderId="13" xfId="1" applyNumberFormat="1" applyFont="1" applyFill="1" applyBorder="1"/>
    <xf numFmtId="166" fontId="5" fillId="0" borderId="10" xfId="1" applyNumberFormat="1" applyFont="1" applyFill="1" applyBorder="1"/>
    <xf numFmtId="166" fontId="5" fillId="0" borderId="14" xfId="1" applyNumberFormat="1" applyFont="1" applyFill="1" applyBorder="1"/>
    <xf numFmtId="165" fontId="5" fillId="0" borderId="14" xfId="1" applyNumberFormat="1" applyFont="1" applyFill="1" applyBorder="1"/>
    <xf numFmtId="165" fontId="5" fillId="0" borderId="0" xfId="1" applyNumberFormat="1" applyFont="1" applyFill="1" applyBorder="1"/>
    <xf numFmtId="166" fontId="5" fillId="0" borderId="9" xfId="1" applyNumberFormat="1" applyFont="1" applyFill="1" applyBorder="1"/>
    <xf numFmtId="165" fontId="5" fillId="0" borderId="10" xfId="1" applyNumberFormat="1" applyFont="1" applyFill="1" applyBorder="1"/>
    <xf numFmtId="165" fontId="5" fillId="0" borderId="9" xfId="1" applyNumberFormat="1" applyFont="1" applyBorder="1" applyAlignment="1">
      <alignment horizontal="right"/>
    </xf>
    <xf numFmtId="165" fontId="5" fillId="0" borderId="9" xfId="1" applyNumberFormat="1" applyFont="1" applyFill="1" applyBorder="1" applyAlignment="1">
      <alignment horizontal="right"/>
    </xf>
    <xf numFmtId="165" fontId="5" fillId="0" borderId="9" xfId="1" applyNumberFormat="1" applyFont="1" applyFill="1" applyBorder="1"/>
    <xf numFmtId="165" fontId="5" fillId="0" borderId="9" xfId="1" applyNumberFormat="1" applyFont="1" applyBorder="1"/>
    <xf numFmtId="165" fontId="5" fillId="0" borderId="15" xfId="1" applyNumberFormat="1" applyFont="1" applyFill="1" applyBorder="1"/>
    <xf numFmtId="165" fontId="5" fillId="0" borderId="12" xfId="1" applyNumberFormat="1" applyFont="1" applyBorder="1"/>
    <xf numFmtId="0" fontId="4" fillId="0" borderId="9" xfId="0" applyFont="1" applyBorder="1"/>
    <xf numFmtId="165" fontId="4" fillId="0" borderId="10" xfId="1" applyNumberFormat="1" applyFont="1" applyFill="1" applyBorder="1"/>
    <xf numFmtId="165" fontId="4" fillId="0" borderId="9" xfId="1" applyNumberFormat="1" applyFont="1" applyFill="1" applyBorder="1" applyAlignment="1" applyProtection="1">
      <alignment horizontal="right"/>
    </xf>
    <xf numFmtId="165" fontId="4" fillId="0" borderId="9" xfId="1" applyNumberFormat="1" applyFont="1" applyBorder="1"/>
    <xf numFmtId="166" fontId="5" fillId="0" borderId="0" xfId="1" applyNumberFormat="1" applyFont="1" applyFill="1" applyBorder="1"/>
    <xf numFmtId="164" fontId="6" fillId="0" borderId="0" xfId="0" applyNumberFormat="1" applyFont="1"/>
    <xf numFmtId="164" fontId="5" fillId="0" borderId="10" xfId="2" applyNumberFormat="1" applyFont="1" applyFill="1" applyBorder="1"/>
    <xf numFmtId="164" fontId="5" fillId="0" borderId="0" xfId="2" applyNumberFormat="1" applyFont="1" applyFill="1" applyBorder="1"/>
    <xf numFmtId="164" fontId="5" fillId="0" borderId="9" xfId="2" applyNumberFormat="1" applyFont="1" applyBorder="1"/>
    <xf numFmtId="0" fontId="5" fillId="0" borderId="16" xfId="0" applyFont="1" applyBorder="1" applyAlignment="1">
      <alignment horizontal="center"/>
    </xf>
    <xf numFmtId="0" fontId="4" fillId="0" borderId="17" xfId="4" applyFont="1" applyBorder="1"/>
    <xf numFmtId="164" fontId="4" fillId="0" borderId="1" xfId="2" applyNumberFormat="1" applyFont="1" applyFill="1" applyBorder="1"/>
    <xf numFmtId="164" fontId="4" fillId="0" borderId="18" xfId="2" applyNumberFormat="1" applyFont="1" applyFill="1" applyBorder="1"/>
    <xf numFmtId="164" fontId="4" fillId="0" borderId="18" xfId="2" applyNumberFormat="1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6" fillId="0" borderId="0" xfId="0" applyFont="1" applyAlignment="1">
      <alignment horizontal="center"/>
    </xf>
    <xf numFmtId="167" fontId="6" fillId="0" borderId="0" xfId="0" applyNumberFormat="1" applyFont="1"/>
    <xf numFmtId="0" fontId="9" fillId="0" borderId="0" xfId="0" quotePrefix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10" fillId="0" borderId="8" xfId="0" applyFont="1" applyBorder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7" fillId="0" borderId="0" xfId="0" quotePrefix="1" applyFont="1" applyAlignment="1">
      <alignment horizontal="centerContinuous"/>
    </xf>
    <xf numFmtId="0" fontId="8" fillId="0" borderId="3" xfId="0" applyFont="1" applyBorder="1"/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4" applyFont="1" applyBorder="1"/>
    <xf numFmtId="164" fontId="8" fillId="0" borderId="10" xfId="2" applyNumberFormat="1" applyFont="1" applyBorder="1"/>
    <xf numFmtId="164" fontId="8" fillId="0" borderId="9" xfId="2" applyNumberFormat="1" applyFont="1" applyBorder="1"/>
    <xf numFmtId="164" fontId="8" fillId="0" borderId="17" xfId="2" applyNumberFormat="1" applyFont="1" applyFill="1" applyBorder="1"/>
    <xf numFmtId="164" fontId="8" fillId="0" borderId="9" xfId="2" applyNumberFormat="1" applyFont="1" applyFill="1" applyBorder="1"/>
    <xf numFmtId="0" fontId="8" fillId="0" borderId="11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165" fontId="8" fillId="0" borderId="13" xfId="1" applyNumberFormat="1" applyFont="1" applyFill="1" applyBorder="1"/>
    <xf numFmtId="165" fontId="8" fillId="0" borderId="12" xfId="1" applyNumberFormat="1" applyFont="1" applyFill="1" applyBorder="1"/>
    <xf numFmtId="165" fontId="8" fillId="0" borderId="12" xfId="1" applyNumberFormat="1" applyFont="1" applyBorder="1"/>
    <xf numFmtId="166" fontId="8" fillId="0" borderId="0" xfId="1" applyNumberFormat="1" applyFont="1" applyFill="1" applyBorder="1"/>
    <xf numFmtId="166" fontId="8" fillId="0" borderId="10" xfId="1" applyNumberFormat="1" applyFont="1" applyFill="1" applyBorder="1"/>
    <xf numFmtId="166" fontId="8" fillId="0" borderId="9" xfId="1" applyNumberFormat="1" applyFont="1" applyFill="1" applyBorder="1"/>
    <xf numFmtId="166" fontId="8" fillId="0" borderId="9" xfId="1" applyNumberFormat="1" applyFont="1" applyBorder="1"/>
    <xf numFmtId="164" fontId="8" fillId="0" borderId="9" xfId="0" applyNumberFormat="1" applyFont="1" applyBorder="1"/>
    <xf numFmtId="164" fontId="8" fillId="0" borderId="17" xfId="0" applyNumberFormat="1" applyFont="1" applyBorder="1"/>
    <xf numFmtId="165" fontId="8" fillId="0" borderId="0" xfId="1" applyNumberFormat="1" applyFont="1" applyFill="1" applyBorder="1"/>
    <xf numFmtId="165" fontId="8" fillId="0" borderId="10" xfId="1" applyNumberFormat="1" applyFont="1" applyFill="1" applyBorder="1"/>
    <xf numFmtId="165" fontId="8" fillId="0" borderId="9" xfId="1" applyNumberFormat="1" applyFont="1" applyFill="1" applyBorder="1"/>
    <xf numFmtId="165" fontId="8" fillId="0" borderId="9" xfId="1" applyNumberFormat="1" applyFont="1" applyBorder="1"/>
    <xf numFmtId="165" fontId="8" fillId="0" borderId="13" xfId="1" applyNumberFormat="1" applyFont="1" applyBorder="1"/>
    <xf numFmtId="0" fontId="8" fillId="0" borderId="17" xfId="0" applyFont="1" applyBorder="1"/>
    <xf numFmtId="0" fontId="7" fillId="0" borderId="9" xfId="0" applyFont="1" applyBorder="1"/>
    <xf numFmtId="164" fontId="7" fillId="0" borderId="9" xfId="0" applyNumberFormat="1" applyFont="1" applyBorder="1"/>
    <xf numFmtId="164" fontId="7" fillId="0" borderId="17" xfId="0" applyNumberFormat="1" applyFont="1" applyBorder="1"/>
    <xf numFmtId="165" fontId="7" fillId="0" borderId="0" xfId="1" applyNumberFormat="1" applyFont="1" applyFill="1" applyBorder="1"/>
    <xf numFmtId="165" fontId="7" fillId="0" borderId="10" xfId="1" applyNumberFormat="1" applyFont="1" applyFill="1" applyBorder="1"/>
    <xf numFmtId="165" fontId="7" fillId="0" borderId="9" xfId="1" applyNumberFormat="1" applyFont="1" applyFill="1" applyBorder="1"/>
    <xf numFmtId="165" fontId="7" fillId="0" borderId="9" xfId="1" applyNumberFormat="1" applyFont="1" applyBorder="1"/>
    <xf numFmtId="164" fontId="2" fillId="0" borderId="0" xfId="0" applyNumberFormat="1" applyFont="1"/>
    <xf numFmtId="164" fontId="8" fillId="0" borderId="0" xfId="2" applyNumberFormat="1" applyFont="1" applyFill="1" applyBorder="1"/>
    <xf numFmtId="164" fontId="8" fillId="0" borderId="10" xfId="2" applyNumberFormat="1" applyFont="1" applyFill="1" applyBorder="1"/>
    <xf numFmtId="0" fontId="8" fillId="0" borderId="16" xfId="0" applyFont="1" applyBorder="1" applyAlignment="1">
      <alignment horizontal="center"/>
    </xf>
    <xf numFmtId="0" fontId="7" fillId="0" borderId="17" xfId="4" applyFont="1" applyBorder="1"/>
    <xf numFmtId="164" fontId="7" fillId="0" borderId="24" xfId="4" applyNumberFormat="1" applyFont="1" applyBorder="1"/>
    <xf numFmtId="164" fontId="7" fillId="0" borderId="18" xfId="4" applyNumberFormat="1" applyFont="1" applyBorder="1"/>
    <xf numFmtId="164" fontId="7" fillId="0" borderId="25" xfId="2" applyNumberFormat="1" applyFont="1" applyFill="1" applyBorder="1"/>
    <xf numFmtId="164" fontId="7" fillId="0" borderId="18" xfId="2" applyNumberFormat="1" applyFont="1" applyFill="1" applyBorder="1"/>
    <xf numFmtId="164" fontId="7" fillId="0" borderId="18" xfId="2" applyNumberFormat="1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168" fontId="2" fillId="0" borderId="0" xfId="0" applyNumberFormat="1" applyFont="1"/>
    <xf numFmtId="168" fontId="2" fillId="0" borderId="0" xfId="1" applyNumberFormat="1" applyFont="1" applyBorder="1"/>
    <xf numFmtId="165" fontId="5" fillId="0" borderId="2" xfId="1" applyNumberFormat="1" applyFont="1" applyBorder="1"/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165" fontId="5" fillId="0" borderId="17" xfId="1" applyNumberFormat="1" applyFont="1" applyFill="1" applyBorder="1"/>
    <xf numFmtId="165" fontId="5" fillId="0" borderId="2" xfId="1" applyNumberFormat="1" applyFont="1" applyFill="1" applyBorder="1"/>
    <xf numFmtId="165" fontId="4" fillId="0" borderId="0" xfId="1" applyNumberFormat="1" applyFont="1" applyFill="1" applyBorder="1"/>
    <xf numFmtId="165" fontId="4" fillId="0" borderId="9" xfId="1" applyNumberFormat="1" applyFont="1" applyFill="1" applyBorder="1"/>
    <xf numFmtId="166" fontId="5" fillId="0" borderId="17" xfId="1" applyNumberFormat="1" applyFont="1" applyFill="1" applyBorder="1"/>
    <xf numFmtId="164" fontId="5" fillId="0" borderId="17" xfId="2" applyNumberFormat="1" applyFont="1" applyFill="1" applyBorder="1"/>
    <xf numFmtId="164" fontId="4" fillId="0" borderId="24" xfId="2" applyNumberFormat="1" applyFont="1" applyFill="1" applyBorder="1"/>
    <xf numFmtId="0" fontId="5" fillId="0" borderId="28" xfId="0" applyFont="1" applyBorder="1"/>
    <xf numFmtId="0" fontId="13" fillId="0" borderId="0" xfId="0" applyFont="1" applyAlignment="1">
      <alignment horizontal="center"/>
    </xf>
    <xf numFmtId="0" fontId="14" fillId="2" borderId="0" xfId="0" applyFont="1" applyFill="1"/>
    <xf numFmtId="164" fontId="14" fillId="2" borderId="0" xfId="2" applyNumberFormat="1" applyFont="1" applyFill="1" applyBorder="1"/>
    <xf numFmtId="44" fontId="6" fillId="0" borderId="0" xfId="2" applyFont="1"/>
    <xf numFmtId="0" fontId="14" fillId="3" borderId="0" xfId="0" applyFont="1" applyFill="1"/>
    <xf numFmtId="164" fontId="14" fillId="3" borderId="2" xfId="2" applyNumberFormat="1" applyFont="1" applyFill="1" applyBorder="1"/>
    <xf numFmtId="164" fontId="14" fillId="0" borderId="0" xfId="2" applyNumberFormat="1" applyFont="1" applyFill="1" applyBorder="1"/>
    <xf numFmtId="164" fontId="15" fillId="0" borderId="0" xfId="2" applyNumberFormat="1" applyFont="1" applyFill="1" applyBorder="1"/>
    <xf numFmtId="0" fontId="17" fillId="0" borderId="0" xfId="0" applyFont="1" applyAlignment="1">
      <alignment horizontal="center"/>
    </xf>
    <xf numFmtId="164" fontId="7" fillId="0" borderId="0" xfId="2" applyNumberFormat="1" applyFont="1"/>
    <xf numFmtId="165" fontId="7" fillId="0" borderId="0" xfId="1" applyNumberFormat="1" applyFont="1" applyBorder="1"/>
    <xf numFmtId="165" fontId="7" fillId="0" borderId="2" xfId="1" applyNumberFormat="1" applyFont="1" applyBorder="1"/>
    <xf numFmtId="0" fontId="7" fillId="0" borderId="0" xfId="0" applyFont="1" applyAlignment="1">
      <alignment horizontal="left"/>
    </xf>
    <xf numFmtId="164" fontId="7" fillId="0" borderId="1" xfId="2" applyNumberFormat="1" applyFont="1" applyBorder="1"/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Currency 4" xfId="3" xr:uid="{7B944CA0-01CF-4235-A978-E85833F2B6B9}"/>
    <cellStyle name="Normal" xfId="0" builtinId="0"/>
    <cellStyle name="Normal 4" xfId="4" xr:uid="{237CDCE9-B044-46EA-A3C4-A116BCB81948}"/>
  </cellStyles>
  <dxfs count="0"/>
  <tableStyles count="1" defaultTableStyle="TableStyleMedium2" defaultPivotStyle="PivotStyleLight16">
    <tableStyle name="Invisible" pivot="0" table="0" count="0" xr9:uid="{22162ADB-15D7-460A-B9C7-238CBCDAAEF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CE35-1233-4B7C-B2CC-7C9F51E45A52}">
  <sheetPr>
    <pageSetUpPr fitToPage="1"/>
  </sheetPr>
  <dimension ref="A1:E14"/>
  <sheetViews>
    <sheetView tabSelected="1" zoomScaleNormal="100" workbookViewId="0">
      <selection activeCell="B29" sqref="B29"/>
    </sheetView>
  </sheetViews>
  <sheetFormatPr defaultColWidth="8.7109375" defaultRowHeight="15.75" x14ac:dyDescent="0.25"/>
  <cols>
    <col min="1" max="1" width="5.7109375" style="8" customWidth="1"/>
    <col min="2" max="2" width="92.85546875" style="8" bestFit="1" customWidth="1"/>
    <col min="3" max="4" width="20.7109375" style="8" customWidth="1"/>
    <col min="5" max="5" width="5.7109375" style="8" customWidth="1"/>
    <col min="6" max="16384" width="8.7109375" style="8"/>
  </cols>
  <sheetData>
    <row r="1" spans="1:5" x14ac:dyDescent="0.25">
      <c r="B1" s="66" t="s">
        <v>8</v>
      </c>
      <c r="C1" s="66"/>
      <c r="D1" s="66"/>
    </row>
    <row r="2" spans="1:5" x14ac:dyDescent="0.25">
      <c r="B2" s="66" t="s">
        <v>50</v>
      </c>
      <c r="C2" s="66"/>
      <c r="D2" s="66"/>
    </row>
    <row r="3" spans="1:5" x14ac:dyDescent="0.25">
      <c r="B3" s="66" t="s">
        <v>7</v>
      </c>
      <c r="C3" s="66"/>
      <c r="D3" s="66"/>
    </row>
    <row r="4" spans="1:5" x14ac:dyDescent="0.25">
      <c r="B4" s="155" t="s">
        <v>6</v>
      </c>
      <c r="C4" s="156"/>
      <c r="D4" s="156"/>
    </row>
    <row r="6" spans="1:5" x14ac:dyDescent="0.25">
      <c r="A6" s="5" t="s">
        <v>5</v>
      </c>
      <c r="E6" s="5" t="s">
        <v>5</v>
      </c>
    </row>
    <row r="7" spans="1:5" x14ac:dyDescent="0.25">
      <c r="A7" s="149" t="s">
        <v>3</v>
      </c>
      <c r="B7" s="149" t="s">
        <v>4</v>
      </c>
      <c r="C7" s="149" t="s">
        <v>53</v>
      </c>
      <c r="D7" s="149" t="s">
        <v>54</v>
      </c>
      <c r="E7" s="149" t="s">
        <v>3</v>
      </c>
    </row>
    <row r="8" spans="1:5" x14ac:dyDescent="0.25">
      <c r="A8" s="5"/>
      <c r="E8" s="5"/>
    </row>
    <row r="9" spans="1:5" x14ac:dyDescent="0.25">
      <c r="A9" s="5">
        <v>1</v>
      </c>
      <c r="B9" s="6" t="s">
        <v>2</v>
      </c>
      <c r="C9" s="150">
        <f>+'Oth BTRR Adj-all Rate Base Adj'!I21</f>
        <v>-5987.2746590043271</v>
      </c>
      <c r="D9" s="150">
        <f>+'Oth BTRR Adj-all Rate Base Adj'!I17</f>
        <v>-5969.2746590043271</v>
      </c>
      <c r="E9" s="5">
        <v>1</v>
      </c>
    </row>
    <row r="10" spans="1:5" x14ac:dyDescent="0.25">
      <c r="A10" s="5">
        <f>+A9+1</f>
        <v>2</v>
      </c>
      <c r="B10" s="6" t="s">
        <v>1</v>
      </c>
      <c r="C10" s="151">
        <f>+'Tree Trimming Error Correction'!G22</f>
        <v>2261.4370578450548</v>
      </c>
      <c r="D10" s="151">
        <f>+'Tree Trimming Error Correction'!G18</f>
        <v>2256.4370578450548</v>
      </c>
      <c r="E10" s="5">
        <f>E9+1</f>
        <v>2</v>
      </c>
    </row>
    <row r="11" spans="1:5" x14ac:dyDescent="0.25">
      <c r="A11" s="5">
        <f>+A10+1</f>
        <v>3</v>
      </c>
      <c r="B11" s="6" t="s">
        <v>40</v>
      </c>
      <c r="C11" s="152">
        <f>-'2025 Otr BTRR Adj-RTO Adder Ref'!I21-'2025 RTO Adder AFUDC Ref Est.'!I22</f>
        <v>10130.437448507178</v>
      </c>
      <c r="D11" s="152">
        <f>-'2025 Otr BTRR Adj-RTO Adder Ref'!I17-'2025 RTO Adder AFUDC Ref Est.'!I18</f>
        <v>10075.437448507178</v>
      </c>
      <c r="E11" s="5">
        <f t="shared" ref="E11:E13" si="0">E10+1</f>
        <v>3</v>
      </c>
    </row>
    <row r="12" spans="1:5" x14ac:dyDescent="0.25">
      <c r="A12" s="5">
        <f t="shared" ref="A12:A13" si="1">A11+1</f>
        <v>4</v>
      </c>
      <c r="B12" s="6"/>
      <c r="C12" s="6"/>
      <c r="D12" s="150"/>
      <c r="E12" s="5">
        <f t="shared" si="0"/>
        <v>4</v>
      </c>
    </row>
    <row r="13" spans="1:5" ht="16.5" thickBot="1" x14ac:dyDescent="0.3">
      <c r="A13" s="5">
        <f t="shared" si="1"/>
        <v>5</v>
      </c>
      <c r="B13" s="153" t="s">
        <v>0</v>
      </c>
      <c r="C13" s="154">
        <f>SUM(C9:C11)</f>
        <v>6404.5998473479067</v>
      </c>
      <c r="D13" s="154">
        <f>SUM(D9:D11)</f>
        <v>6362.5998473479067</v>
      </c>
      <c r="E13" s="5">
        <f t="shared" si="0"/>
        <v>5</v>
      </c>
    </row>
    <row r="14" spans="1:5" ht="16.5" thickTop="1" x14ac:dyDescent="0.25"/>
  </sheetData>
  <mergeCells count="1">
    <mergeCell ref="B4:D4"/>
  </mergeCells>
  <printOptions horizontalCentered="1"/>
  <pageMargins left="0.25" right="0.25" top="0.5" bottom="0.5" header="0.25" footer="0.25"/>
  <pageSetup scale="92" orientation="landscape" r:id="rId1"/>
  <headerFooter scaleWithDoc="0" alignWithMargins="0">
    <oddFooter>&amp;C&amp;A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4075A-3841-41D6-AF13-C82AF63EF02F}">
  <sheetPr>
    <tabColor rgb="FFFF0000"/>
    <pageSetUpPr fitToPage="1"/>
  </sheetPr>
  <dimension ref="A2:K36"/>
  <sheetViews>
    <sheetView zoomScale="80" zoomScaleNormal="80" workbookViewId="0">
      <selection activeCell="E27" sqref="E27"/>
    </sheetView>
  </sheetViews>
  <sheetFormatPr defaultColWidth="9" defaultRowHeight="15.75" x14ac:dyDescent="0.25"/>
  <cols>
    <col min="1" max="1" width="5.28515625" style="1" bestFit="1" customWidth="1"/>
    <col min="2" max="2" width="73.7109375" style="1" customWidth="1"/>
    <col min="3" max="3" width="18.42578125" style="1" customWidth="1"/>
    <col min="4" max="4" width="18.7109375" style="1" customWidth="1"/>
    <col min="5" max="7" width="18.5703125" style="1" customWidth="1"/>
    <col min="8" max="8" width="20.5703125" style="1" customWidth="1"/>
    <col min="9" max="9" width="17" style="1" customWidth="1"/>
    <col min="10" max="10" width="5.28515625" style="1" bestFit="1" customWidth="1"/>
    <col min="11" max="11" width="16.5703125" style="1" customWidth="1"/>
    <col min="12" max="16384" width="9" style="1"/>
  </cols>
  <sheetData>
    <row r="2" spans="1:10" x14ac:dyDescent="0.25">
      <c r="A2" s="66" t="s">
        <v>9</v>
      </c>
      <c r="B2" s="67"/>
      <c r="C2" s="67"/>
      <c r="D2" s="67"/>
      <c r="E2" s="66"/>
      <c r="F2" s="66"/>
      <c r="G2" s="66"/>
      <c r="H2" s="66"/>
      <c r="I2" s="67"/>
      <c r="J2" s="67"/>
    </row>
    <row r="3" spans="1:10" x14ac:dyDescent="0.25">
      <c r="A3" s="66" t="s">
        <v>10</v>
      </c>
      <c r="B3" s="67"/>
      <c r="C3" s="67"/>
      <c r="D3" s="67"/>
      <c r="E3" s="66"/>
      <c r="F3" s="66"/>
      <c r="G3" s="66"/>
      <c r="H3" s="66"/>
      <c r="I3" s="67"/>
      <c r="J3" s="67"/>
    </row>
    <row r="4" spans="1:10" x14ac:dyDescent="0.25">
      <c r="A4" s="66" t="s">
        <v>65</v>
      </c>
      <c r="B4" s="67"/>
      <c r="C4" s="67"/>
      <c r="D4" s="67"/>
      <c r="E4" s="66"/>
      <c r="F4" s="66"/>
      <c r="G4" s="66"/>
      <c r="H4" s="66"/>
      <c r="I4" s="67"/>
      <c r="J4" s="67"/>
    </row>
    <row r="5" spans="1:10" x14ac:dyDescent="0.25">
      <c r="A5" s="68" t="s">
        <v>6</v>
      </c>
      <c r="B5" s="67"/>
      <c r="C5" s="67"/>
      <c r="D5" s="67"/>
      <c r="E5" s="68"/>
      <c r="F5" s="68"/>
      <c r="G5" s="68"/>
      <c r="H5" s="68"/>
      <c r="I5" s="67"/>
      <c r="J5" s="67"/>
    </row>
    <row r="6" spans="1:10" ht="16.5" thickBot="1" x14ac:dyDescent="0.3">
      <c r="A6" s="69"/>
      <c r="B6" s="69"/>
      <c r="C6" s="69"/>
      <c r="D6" s="69"/>
      <c r="E6" s="69"/>
      <c r="F6" s="69"/>
      <c r="G6" s="69"/>
      <c r="H6" s="69"/>
      <c r="I6" s="69"/>
      <c r="J6" s="69"/>
    </row>
    <row r="7" spans="1:10" s="75" customFormat="1" ht="35.25" thickBot="1" x14ac:dyDescent="0.3">
      <c r="A7" s="70" t="s">
        <v>12</v>
      </c>
      <c r="B7" s="71" t="s">
        <v>13</v>
      </c>
      <c r="C7" s="72" t="s">
        <v>27</v>
      </c>
      <c r="D7" s="71" t="s">
        <v>28</v>
      </c>
      <c r="E7" s="73" t="s">
        <v>29</v>
      </c>
      <c r="F7" s="72" t="s">
        <v>30</v>
      </c>
      <c r="G7" s="72" t="s">
        <v>31</v>
      </c>
      <c r="H7" s="72" t="s">
        <v>32</v>
      </c>
      <c r="I7" s="71" t="s">
        <v>17</v>
      </c>
      <c r="J7" s="74" t="s">
        <v>12</v>
      </c>
    </row>
    <row r="8" spans="1:10" x14ac:dyDescent="0.25">
      <c r="A8" s="76"/>
      <c r="B8" s="77"/>
      <c r="C8" s="5"/>
      <c r="D8" s="77"/>
      <c r="E8" s="5"/>
      <c r="F8" s="78"/>
      <c r="G8" s="78"/>
      <c r="H8" s="77"/>
      <c r="I8" s="77"/>
      <c r="J8" s="79"/>
    </row>
    <row r="9" spans="1:10" x14ac:dyDescent="0.25">
      <c r="A9" s="80">
        <v>1</v>
      </c>
      <c r="B9" s="81" t="s">
        <v>55</v>
      </c>
      <c r="C9" s="82">
        <v>-6.3812552281112103</v>
      </c>
      <c r="D9" s="83">
        <v>-194.67578049644362</v>
      </c>
      <c r="E9" s="84">
        <v>-549.33708491083235</v>
      </c>
      <c r="F9" s="85">
        <v>-915.86906165047549</v>
      </c>
      <c r="G9" s="85">
        <v>-1156.2256519033108</v>
      </c>
      <c r="H9" s="85">
        <v>-1693.0335048062261</v>
      </c>
      <c r="I9" s="83">
        <f>SUM(C9:H9)</f>
        <v>-4515.522338995399</v>
      </c>
      <c r="J9" s="86">
        <f>A9</f>
        <v>1</v>
      </c>
    </row>
    <row r="10" spans="1:10" x14ac:dyDescent="0.25">
      <c r="A10" s="80"/>
      <c r="B10" s="87"/>
      <c r="C10" s="8"/>
      <c r="D10" s="87"/>
      <c r="E10" s="8"/>
      <c r="F10" s="88"/>
      <c r="G10" s="88"/>
      <c r="H10" s="87"/>
      <c r="I10" s="87"/>
      <c r="J10" s="86"/>
    </row>
    <row r="11" spans="1:10" x14ac:dyDescent="0.25">
      <c r="A11" s="80">
        <f>A9+1</f>
        <v>2</v>
      </c>
      <c r="B11" s="87" t="s">
        <v>19</v>
      </c>
      <c r="C11" s="89">
        <v>-3.452647367588848</v>
      </c>
      <c r="D11" s="89">
        <v>-94.051472146337815</v>
      </c>
      <c r="E11" s="89">
        <v>-237.42281754447907</v>
      </c>
      <c r="F11" s="90">
        <v>-352.38135030602035</v>
      </c>
      <c r="G11" s="90">
        <v>-357.69929740094534</v>
      </c>
      <c r="H11" s="90">
        <v>-348.74473524355608</v>
      </c>
      <c r="I11" s="91">
        <f>SUM(C11:H11)</f>
        <v>-1393.7523200089277</v>
      </c>
      <c r="J11" s="86">
        <f>A11</f>
        <v>2</v>
      </c>
    </row>
    <row r="12" spans="1:10" x14ac:dyDescent="0.25">
      <c r="A12" s="80"/>
      <c r="B12" s="87"/>
      <c r="C12" s="8"/>
      <c r="D12" s="87"/>
      <c r="E12" s="92"/>
      <c r="F12" s="93"/>
      <c r="G12" s="93"/>
      <c r="H12" s="94"/>
      <c r="I12" s="95"/>
      <c r="J12" s="86"/>
    </row>
    <row r="13" spans="1:10" x14ac:dyDescent="0.25">
      <c r="A13" s="80">
        <f>A11+1</f>
        <v>3</v>
      </c>
      <c r="B13" s="87" t="s">
        <v>20</v>
      </c>
      <c r="C13" s="96">
        <f>C9+C11</f>
        <v>-9.8339025957000583</v>
      </c>
      <c r="D13" s="97">
        <f>D9+D11</f>
        <v>-288.72725264278142</v>
      </c>
      <c r="E13" s="98">
        <f t="shared" ref="E13:G13" si="0">E9+E11</f>
        <v>-786.75990245531148</v>
      </c>
      <c r="F13" s="99">
        <f t="shared" si="0"/>
        <v>-1268.2504119564958</v>
      </c>
      <c r="G13" s="100">
        <f t="shared" si="0"/>
        <v>-1513.9249493042562</v>
      </c>
      <c r="H13" s="100">
        <v>-2041.7782400497822</v>
      </c>
      <c r="I13" s="101">
        <f>SUM(C13:H13)</f>
        <v>-5909.2746590043271</v>
      </c>
      <c r="J13" s="86">
        <f>A13</f>
        <v>3</v>
      </c>
    </row>
    <row r="14" spans="1:10" x14ac:dyDescent="0.25">
      <c r="A14" s="80"/>
      <c r="B14" s="87"/>
      <c r="C14" s="8"/>
      <c r="D14" s="87"/>
      <c r="E14" s="98"/>
      <c r="F14" s="99"/>
      <c r="G14" s="99"/>
      <c r="H14" s="100"/>
      <c r="I14" s="101"/>
      <c r="J14" s="86"/>
    </row>
    <row r="15" spans="1:10" x14ac:dyDescent="0.25">
      <c r="A15" s="80">
        <f>A13+1</f>
        <v>4</v>
      </c>
      <c r="B15" s="87" t="s">
        <v>21</v>
      </c>
      <c r="C15" s="91">
        <f>ROUND(C13*0.010275,0)</f>
        <v>0</v>
      </c>
      <c r="D15" s="102">
        <f>ROUND(D13*0.010275,0)</f>
        <v>-3</v>
      </c>
      <c r="E15" s="89">
        <f>ROUND(E13*0.010275,0)</f>
        <v>-8</v>
      </c>
      <c r="F15" s="41">
        <f>ROUND(F13*0.010207,0)</f>
        <v>-13</v>
      </c>
      <c r="G15" s="41">
        <f>ROUND(G13*0.010207,0)</f>
        <v>-15</v>
      </c>
      <c r="H15" s="41">
        <v>-21</v>
      </c>
      <c r="I15" s="91">
        <f>SUM(C15:H15)</f>
        <v>-60</v>
      </c>
      <c r="J15" s="86">
        <f>A15</f>
        <v>4</v>
      </c>
    </row>
    <row r="16" spans="1:10" x14ac:dyDescent="0.25">
      <c r="A16" s="80"/>
      <c r="B16" s="87"/>
      <c r="C16" s="87"/>
      <c r="D16" s="103"/>
      <c r="E16" s="98"/>
      <c r="F16" s="99"/>
      <c r="G16" s="100"/>
      <c r="H16" s="100"/>
      <c r="I16" s="101"/>
      <c r="J16" s="86"/>
    </row>
    <row r="17" spans="1:11" x14ac:dyDescent="0.25">
      <c r="A17" s="80">
        <f>A15+1</f>
        <v>5</v>
      </c>
      <c r="B17" s="104" t="s">
        <v>56</v>
      </c>
      <c r="C17" s="105">
        <f>C13+C15</f>
        <v>-9.8339025957000583</v>
      </c>
      <c r="D17" s="106">
        <f>D13+D15</f>
        <v>-291.72725264278142</v>
      </c>
      <c r="E17" s="107">
        <f t="shared" ref="E17:G17" si="1">E13+E15</f>
        <v>-794.75990245531148</v>
      </c>
      <c r="F17" s="108">
        <f t="shared" si="1"/>
        <v>-1281.2504119564958</v>
      </c>
      <c r="G17" s="109">
        <f t="shared" si="1"/>
        <v>-1528.9249493042562</v>
      </c>
      <c r="H17" s="109">
        <v>-2062.7782400497822</v>
      </c>
      <c r="I17" s="110">
        <f>SUM(C17:H17)</f>
        <v>-5969.2746590043271</v>
      </c>
      <c r="J17" s="86">
        <f>J15+1</f>
        <v>5</v>
      </c>
    </row>
    <row r="18" spans="1:11" x14ac:dyDescent="0.25">
      <c r="A18" s="80"/>
      <c r="B18" s="87"/>
      <c r="C18" s="87"/>
      <c r="D18" s="103"/>
      <c r="E18" s="92"/>
      <c r="F18" s="93"/>
      <c r="G18" s="94"/>
      <c r="H18" s="94"/>
      <c r="I18" s="101"/>
      <c r="J18" s="86"/>
    </row>
    <row r="19" spans="1:11" x14ac:dyDescent="0.25">
      <c r="A19" s="80">
        <f>A17+1</f>
        <v>6</v>
      </c>
      <c r="B19" s="87" t="s">
        <v>23</v>
      </c>
      <c r="C19" s="102">
        <f>ROUND(C13*0.00169,0)</f>
        <v>0</v>
      </c>
      <c r="D19" s="102">
        <f>ROUND(D13*0.00165,0)</f>
        <v>0</v>
      </c>
      <c r="E19" s="102">
        <f>ROUND(E13*0.00173,0)</f>
        <v>-1</v>
      </c>
      <c r="F19" s="91">
        <f>ROUND(F13*0.00205,0)</f>
        <v>-3</v>
      </c>
      <c r="G19" s="91">
        <f>ROUND(G13*0.00205,0)</f>
        <v>-3</v>
      </c>
      <c r="H19" s="91">
        <v>-11</v>
      </c>
      <c r="I19" s="91">
        <f>SUM(C19:H19)</f>
        <v>-18</v>
      </c>
      <c r="J19" s="86">
        <f>J17+1</f>
        <v>6</v>
      </c>
      <c r="K19" s="111"/>
    </row>
    <row r="20" spans="1:11" x14ac:dyDescent="0.25">
      <c r="A20" s="80"/>
      <c r="B20" s="87"/>
      <c r="C20" s="8"/>
      <c r="D20" s="87"/>
      <c r="E20" s="112"/>
      <c r="F20" s="113"/>
      <c r="G20" s="85"/>
      <c r="H20" s="85"/>
      <c r="I20" s="83"/>
      <c r="J20" s="86"/>
      <c r="K20" s="111"/>
    </row>
    <row r="21" spans="1:11" ht="16.5" thickBot="1" x14ac:dyDescent="0.3">
      <c r="A21" s="114">
        <f>A19+1</f>
        <v>7</v>
      </c>
      <c r="B21" s="115" t="s">
        <v>57</v>
      </c>
      <c r="C21" s="116">
        <f>C17+C19</f>
        <v>-9.8339025957000583</v>
      </c>
      <c r="D21" s="117">
        <f>D17+D19</f>
        <v>-291.72725264278142</v>
      </c>
      <c r="E21" s="118">
        <f t="shared" ref="E21:G21" si="2">E17+E19</f>
        <v>-795.75990245531148</v>
      </c>
      <c r="F21" s="119">
        <f t="shared" si="2"/>
        <v>-1284.2504119564958</v>
      </c>
      <c r="G21" s="119">
        <f t="shared" si="2"/>
        <v>-1531.9249493042562</v>
      </c>
      <c r="H21" s="119">
        <v>-2073.7782400497822</v>
      </c>
      <c r="I21" s="120">
        <f>SUM(C21:H21)</f>
        <v>-5987.2746590043271</v>
      </c>
      <c r="J21" s="86">
        <f>J19+1</f>
        <v>7</v>
      </c>
      <c r="K21" s="111"/>
    </row>
    <row r="22" spans="1:11" ht="17.25" thickTop="1" thickBot="1" x14ac:dyDescent="0.3">
      <c r="A22" s="121"/>
      <c r="B22" s="122"/>
      <c r="C22" s="69"/>
      <c r="D22" s="122"/>
      <c r="E22" s="69"/>
      <c r="F22" s="123"/>
      <c r="G22" s="123"/>
      <c r="H22" s="122"/>
      <c r="I22" s="122"/>
      <c r="J22" s="124"/>
    </row>
    <row r="23" spans="1:11" x14ac:dyDescent="0.25">
      <c r="A23" s="125"/>
    </row>
    <row r="24" spans="1:11" x14ac:dyDescent="0.25">
      <c r="A24" s="125"/>
    </row>
    <row r="25" spans="1:11" ht="18.75" x14ac:dyDescent="0.25">
      <c r="A25" s="126">
        <v>1</v>
      </c>
      <c r="B25" s="8" t="s">
        <v>59</v>
      </c>
      <c r="C25" s="8"/>
      <c r="D25" s="8"/>
    </row>
    <row r="26" spans="1:11" ht="18.75" x14ac:dyDescent="0.25">
      <c r="A26" s="126">
        <v>2</v>
      </c>
      <c r="B26" s="8" t="s">
        <v>60</v>
      </c>
      <c r="C26" s="8"/>
      <c r="D26" s="8"/>
    </row>
    <row r="27" spans="1:11" ht="18.75" x14ac:dyDescent="0.25">
      <c r="A27" s="126">
        <v>3</v>
      </c>
      <c r="B27" s="8" t="s">
        <v>61</v>
      </c>
      <c r="C27" s="8"/>
      <c r="D27" s="8"/>
    </row>
    <row r="28" spans="1:11" ht="18.75" x14ac:dyDescent="0.25">
      <c r="A28" s="126">
        <v>4</v>
      </c>
      <c r="B28" s="8" t="s">
        <v>62</v>
      </c>
    </row>
    <row r="29" spans="1:11" ht="18.75" x14ac:dyDescent="0.25">
      <c r="A29" s="126">
        <v>5</v>
      </c>
      <c r="B29" s="8" t="s">
        <v>63</v>
      </c>
    </row>
    <row r="30" spans="1:11" ht="18.75" customHeight="1" x14ac:dyDescent="0.25">
      <c r="A30" s="126">
        <v>6</v>
      </c>
      <c r="B30" s="8" t="s">
        <v>64</v>
      </c>
      <c r="C30" s="8"/>
      <c r="D30" s="8"/>
      <c r="E30" s="8"/>
      <c r="F30" s="8"/>
      <c r="G30" s="8"/>
      <c r="H30" s="8"/>
      <c r="I30" s="127"/>
    </row>
    <row r="31" spans="1:11" ht="18.75" x14ac:dyDescent="0.25">
      <c r="A31" s="126"/>
      <c r="B31" s="8"/>
      <c r="C31" s="8"/>
      <c r="D31" s="8"/>
      <c r="E31" s="8"/>
      <c r="F31" s="8"/>
      <c r="G31" s="8"/>
      <c r="H31" s="8"/>
      <c r="I31" s="128"/>
    </row>
    <row r="32" spans="1:11" x14ac:dyDescent="0.25">
      <c r="E32" s="129"/>
      <c r="F32" s="129"/>
      <c r="G32" s="129"/>
      <c r="H32" s="129"/>
      <c r="I32" s="128"/>
    </row>
    <row r="33" spans="5:9" x14ac:dyDescent="0.25">
      <c r="E33" s="129"/>
      <c r="F33" s="129"/>
      <c r="G33" s="129"/>
      <c r="H33" s="129"/>
      <c r="I33" s="128"/>
    </row>
    <row r="34" spans="5:9" x14ac:dyDescent="0.25">
      <c r="E34" s="129"/>
      <c r="F34" s="129"/>
      <c r="G34" s="129"/>
      <c r="H34" s="129"/>
      <c r="I34" s="128"/>
    </row>
    <row r="35" spans="5:9" x14ac:dyDescent="0.25">
      <c r="E35" s="129"/>
      <c r="F35" s="129"/>
      <c r="G35" s="129"/>
      <c r="H35" s="129"/>
      <c r="I35" s="129"/>
    </row>
    <row r="36" spans="5:9" x14ac:dyDescent="0.25">
      <c r="E36" s="129"/>
      <c r="F36" s="129"/>
      <c r="G36" s="129"/>
      <c r="H36" s="129"/>
      <c r="I36" s="129"/>
    </row>
  </sheetData>
  <printOptions horizontalCentered="1"/>
  <pageMargins left="0.25" right="0.25" top="0.5" bottom="0.5" header="0.25" footer="0.25"/>
  <pageSetup scale="62" orientation="landscape" r:id="rId1"/>
  <headerFooter scaleWithDoc="0" alignWithMargins="0">
    <oddFooter>&amp;C&amp;A</oddFooter>
  </headerFooter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4E70-AC17-44DE-85AE-0DCA4DFB963F}">
  <sheetPr>
    <tabColor rgb="FFFF0000"/>
    <pageSetUpPr fitToPage="1"/>
  </sheetPr>
  <dimension ref="A2:L36"/>
  <sheetViews>
    <sheetView zoomScale="80" zoomScaleNormal="80" workbookViewId="0">
      <selection activeCell="A5" sqref="A5:H5"/>
    </sheetView>
  </sheetViews>
  <sheetFormatPr defaultColWidth="9" defaultRowHeight="15.75" x14ac:dyDescent="0.25"/>
  <cols>
    <col min="1" max="1" width="6.28515625" style="4" bestFit="1" customWidth="1"/>
    <col min="2" max="2" width="88.5703125" style="4" customWidth="1"/>
    <col min="3" max="4" width="18.5703125" style="4" customWidth="1"/>
    <col min="5" max="5" width="20" style="4" customWidth="1"/>
    <col min="6" max="6" width="18.5703125" style="4" hidden="1" customWidth="1"/>
    <col min="7" max="7" width="14.5703125" style="4" customWidth="1"/>
    <col min="8" max="8" width="5" style="4" bestFit="1" customWidth="1"/>
    <col min="9" max="16384" width="9" style="4"/>
  </cols>
  <sheetData>
    <row r="2" spans="1:12" x14ac:dyDescent="0.25">
      <c r="A2" s="2" t="s">
        <v>9</v>
      </c>
      <c r="B2" s="3"/>
      <c r="C2" s="2"/>
      <c r="D2" s="2"/>
      <c r="E2" s="2"/>
      <c r="F2" s="2"/>
      <c r="G2" s="3"/>
      <c r="H2" s="3"/>
    </row>
    <row r="3" spans="1:12" x14ac:dyDescent="0.25">
      <c r="A3" s="2" t="s">
        <v>10</v>
      </c>
      <c r="B3" s="3"/>
      <c r="C3" s="2"/>
      <c r="D3" s="2"/>
      <c r="E3" s="2"/>
      <c r="F3" s="2"/>
      <c r="G3" s="3"/>
      <c r="H3" s="3"/>
    </row>
    <row r="4" spans="1:12" x14ac:dyDescent="0.25">
      <c r="A4" s="2" t="s">
        <v>66</v>
      </c>
      <c r="B4" s="3"/>
      <c r="C4" s="2"/>
      <c r="D4" s="2"/>
      <c r="E4" s="2"/>
      <c r="F4" s="2"/>
      <c r="G4" s="3"/>
      <c r="H4" s="3"/>
    </row>
    <row r="5" spans="1:12" s="8" customFormat="1" x14ac:dyDescent="0.25">
      <c r="A5" s="156" t="s">
        <v>11</v>
      </c>
      <c r="B5" s="156"/>
      <c r="C5" s="156"/>
      <c r="D5" s="156"/>
      <c r="E5" s="156"/>
      <c r="F5" s="156"/>
      <c r="G5" s="156"/>
      <c r="H5" s="156"/>
      <c r="I5" s="6"/>
      <c r="J5" s="6"/>
      <c r="K5" s="6"/>
      <c r="L5" s="7"/>
    </row>
    <row r="6" spans="1:12" x14ac:dyDescent="0.25">
      <c r="A6" s="9" t="s">
        <v>6</v>
      </c>
      <c r="B6" s="3"/>
      <c r="C6" s="9"/>
      <c r="D6" s="9"/>
      <c r="E6" s="9"/>
      <c r="F6" s="9"/>
      <c r="G6" s="3"/>
      <c r="H6" s="3"/>
    </row>
    <row r="7" spans="1:12" ht="16.5" thickBot="1" x14ac:dyDescent="0.3">
      <c r="A7" s="10"/>
      <c r="B7" s="10"/>
      <c r="C7" s="10"/>
      <c r="D7" s="10"/>
      <c r="F7" s="10"/>
      <c r="G7" s="10"/>
      <c r="H7" s="10"/>
    </row>
    <row r="8" spans="1:12" s="15" customFormat="1" ht="48" thickBot="1" x14ac:dyDescent="0.3">
      <c r="A8" s="11" t="s">
        <v>12</v>
      </c>
      <c r="B8" s="12" t="s">
        <v>13</v>
      </c>
      <c r="C8" s="13" t="s">
        <v>14</v>
      </c>
      <c r="D8" s="13" t="s">
        <v>15</v>
      </c>
      <c r="E8" s="13" t="s">
        <v>16</v>
      </c>
      <c r="F8" s="12"/>
      <c r="G8" s="12" t="s">
        <v>17</v>
      </c>
      <c r="H8" s="14" t="s">
        <v>12</v>
      </c>
    </row>
    <row r="9" spans="1:12" x14ac:dyDescent="0.25">
      <c r="A9" s="16"/>
      <c r="B9" s="17"/>
      <c r="C9" s="18"/>
      <c r="D9" s="18"/>
      <c r="E9" s="17"/>
      <c r="F9" s="19"/>
      <c r="G9" s="17"/>
      <c r="H9" s="20"/>
    </row>
    <row r="10" spans="1:12" x14ac:dyDescent="0.25">
      <c r="A10" s="21">
        <v>1</v>
      </c>
      <c r="B10" s="22" t="s">
        <v>58</v>
      </c>
      <c r="C10" s="23">
        <v>869.33746930805501</v>
      </c>
      <c r="D10" s="23">
        <v>548.19481824478135</v>
      </c>
      <c r="E10" s="23">
        <v>259.41948770661838</v>
      </c>
      <c r="F10" s="24"/>
      <c r="G10" s="23">
        <f>SUM(C10:E10)</f>
        <v>1676.9517752594547</v>
      </c>
      <c r="H10" s="25">
        <f>A10</f>
        <v>1</v>
      </c>
    </row>
    <row r="11" spans="1:12" x14ac:dyDescent="0.25">
      <c r="A11" s="21"/>
      <c r="B11" s="22"/>
      <c r="C11" s="26"/>
      <c r="D11" s="26"/>
      <c r="E11" s="22"/>
      <c r="F11" s="27"/>
      <c r="G11" s="22"/>
      <c r="H11" s="25"/>
    </row>
    <row r="12" spans="1:12" x14ac:dyDescent="0.25">
      <c r="A12" s="21">
        <f>A10+1</f>
        <v>2</v>
      </c>
      <c r="B12" s="22" t="s">
        <v>19</v>
      </c>
      <c r="C12" s="28">
        <v>334.47828312307303</v>
      </c>
      <c r="D12" s="28">
        <v>169.59397242416054</v>
      </c>
      <c r="E12" s="28">
        <v>53.413027038366629</v>
      </c>
      <c r="F12" s="29"/>
      <c r="G12" s="28">
        <f>SUM(C12:E12)</f>
        <v>557.4852825856002</v>
      </c>
      <c r="H12" s="25">
        <f>A12</f>
        <v>2</v>
      </c>
    </row>
    <row r="13" spans="1:12" x14ac:dyDescent="0.25">
      <c r="A13" s="21"/>
      <c r="B13" s="22"/>
      <c r="C13" s="30"/>
      <c r="D13" s="31"/>
      <c r="E13" s="32"/>
      <c r="F13" s="33"/>
      <c r="G13" s="34"/>
      <c r="H13" s="25"/>
    </row>
    <row r="14" spans="1:12" x14ac:dyDescent="0.25">
      <c r="A14" s="21">
        <f>A12+1</f>
        <v>3</v>
      </c>
      <c r="B14" s="22" t="s">
        <v>20</v>
      </c>
      <c r="C14" s="35">
        <f t="shared" ref="C14:F14" si="0">C10+C12</f>
        <v>1203.815752431128</v>
      </c>
      <c r="D14" s="36">
        <f t="shared" si="0"/>
        <v>717.78879066894183</v>
      </c>
      <c r="E14" s="37">
        <f t="shared" si="0"/>
        <v>312.83251474498502</v>
      </c>
      <c r="F14" s="36">
        <f t="shared" si="0"/>
        <v>0</v>
      </c>
      <c r="G14" s="38">
        <f>SUM(C14:E14)</f>
        <v>2234.4370578450548</v>
      </c>
      <c r="H14" s="25">
        <f>A14</f>
        <v>3</v>
      </c>
    </row>
    <row r="15" spans="1:12" x14ac:dyDescent="0.25">
      <c r="A15" s="21"/>
      <c r="B15" s="22"/>
      <c r="C15" s="35"/>
      <c r="D15" s="38"/>
      <c r="E15" s="38"/>
      <c r="F15" s="33"/>
      <c r="G15" s="39"/>
      <c r="H15" s="25"/>
    </row>
    <row r="16" spans="1:12" x14ac:dyDescent="0.25">
      <c r="A16" s="21">
        <f>A14+1</f>
        <v>4</v>
      </c>
      <c r="B16" s="22" t="s">
        <v>21</v>
      </c>
      <c r="C16" s="40">
        <f>ROUND(C14*0.010207,0)</f>
        <v>12</v>
      </c>
      <c r="D16" s="28">
        <f>ROUND(D14*0.010207,0)</f>
        <v>7</v>
      </c>
      <c r="E16" s="28">
        <f>ROUND(E14*0.010207,0)</f>
        <v>3</v>
      </c>
      <c r="F16" s="28">
        <f>ROUND(F14*0.010207,0)</f>
        <v>0</v>
      </c>
      <c r="G16" s="41">
        <f>SUM(C16:E16)</f>
        <v>22</v>
      </c>
      <c r="H16" s="25">
        <f>A16</f>
        <v>4</v>
      </c>
    </row>
    <row r="17" spans="1:9" x14ac:dyDescent="0.25">
      <c r="A17" s="21"/>
      <c r="B17" s="22"/>
      <c r="C17" s="35"/>
      <c r="D17" s="38"/>
      <c r="E17" s="38"/>
      <c r="F17" s="33"/>
      <c r="G17" s="39"/>
      <c r="H17" s="25"/>
    </row>
    <row r="18" spans="1:9" x14ac:dyDescent="0.25">
      <c r="A18" s="21">
        <f>A16+1</f>
        <v>5</v>
      </c>
      <c r="B18" s="42" t="s">
        <v>56</v>
      </c>
      <c r="C18" s="43">
        <f t="shared" ref="C18:F18" si="1">C14+C16</f>
        <v>1215.815752431128</v>
      </c>
      <c r="D18" s="44">
        <f t="shared" si="1"/>
        <v>724.78879066894183</v>
      </c>
      <c r="E18" s="44">
        <f t="shared" si="1"/>
        <v>315.83251474498502</v>
      </c>
      <c r="F18" s="44">
        <f t="shared" si="1"/>
        <v>0</v>
      </c>
      <c r="G18" s="45">
        <f>SUM(C18:E18)</f>
        <v>2256.4370578450548</v>
      </c>
      <c r="H18" s="25">
        <f>H16+1</f>
        <v>5</v>
      </c>
    </row>
    <row r="19" spans="1:9" x14ac:dyDescent="0.25">
      <c r="A19" s="21"/>
      <c r="B19" s="22"/>
      <c r="C19" s="30"/>
      <c r="D19" s="34"/>
      <c r="E19" s="34"/>
      <c r="F19" s="46"/>
      <c r="G19" s="39"/>
      <c r="H19" s="25"/>
    </row>
    <row r="20" spans="1:9" x14ac:dyDescent="0.25">
      <c r="A20" s="21">
        <f>A18+1</f>
        <v>6</v>
      </c>
      <c r="B20" s="22" t="s">
        <v>23</v>
      </c>
      <c r="C20" s="41">
        <f>ROUND(C14*0.00205,0)</f>
        <v>2</v>
      </c>
      <c r="D20" s="41">
        <f>ROUND(D14*0.00205,0)</f>
        <v>1</v>
      </c>
      <c r="E20" s="28">
        <f>ROUND(E14*0.00551,0)</f>
        <v>2</v>
      </c>
      <c r="F20" s="41">
        <f>ROUND(F14*0.00173,0)</f>
        <v>0</v>
      </c>
      <c r="G20" s="41">
        <f>SUM(C20:E20)</f>
        <v>5</v>
      </c>
      <c r="H20" s="25">
        <f>H18+1</f>
        <v>6</v>
      </c>
      <c r="I20" s="47"/>
    </row>
    <row r="21" spans="1:9" x14ac:dyDescent="0.25">
      <c r="A21" s="21"/>
      <c r="B21" s="22"/>
      <c r="C21" s="48"/>
      <c r="D21" s="23"/>
      <c r="E21" s="23"/>
      <c r="F21" s="49"/>
      <c r="G21" s="50"/>
      <c r="H21" s="25"/>
      <c r="I21" s="47"/>
    </row>
    <row r="22" spans="1:9" ht="16.5" thickBot="1" x14ac:dyDescent="0.3">
      <c r="A22" s="51">
        <f>A20+1</f>
        <v>7</v>
      </c>
      <c r="B22" s="52" t="s">
        <v>57</v>
      </c>
      <c r="C22" s="53">
        <f t="shared" ref="C22:F22" si="2">C18+C20</f>
        <v>1217.815752431128</v>
      </c>
      <c r="D22" s="54">
        <f t="shared" si="2"/>
        <v>725.78879066894183</v>
      </c>
      <c r="E22" s="54">
        <f t="shared" si="2"/>
        <v>317.83251474498502</v>
      </c>
      <c r="F22" s="54">
        <f t="shared" si="2"/>
        <v>0</v>
      </c>
      <c r="G22" s="55">
        <f>SUM(C22:E22)</f>
        <v>2261.4370578450548</v>
      </c>
      <c r="H22" s="25">
        <f>H20+1</f>
        <v>7</v>
      </c>
      <c r="I22" s="47"/>
    </row>
    <row r="23" spans="1:9" ht="17.25" thickTop="1" thickBot="1" x14ac:dyDescent="0.3">
      <c r="A23" s="56"/>
      <c r="B23" s="57"/>
      <c r="C23" s="58"/>
      <c r="D23" s="57"/>
      <c r="E23" s="57"/>
      <c r="F23" s="10"/>
      <c r="G23" s="57"/>
      <c r="H23" s="59"/>
    </row>
    <row r="24" spans="1:9" x14ac:dyDescent="0.25">
      <c r="A24" s="60"/>
      <c r="C24" s="61"/>
      <c r="D24" s="61"/>
      <c r="E24" s="61"/>
      <c r="F24" s="61"/>
    </row>
    <row r="25" spans="1:9" ht="18.75" x14ac:dyDescent="0.25">
      <c r="A25" s="62"/>
      <c r="B25" s="27"/>
    </row>
    <row r="26" spans="1:9" ht="18.75" x14ac:dyDescent="0.25">
      <c r="A26" s="62">
        <v>1</v>
      </c>
      <c r="B26" s="27" t="s">
        <v>25</v>
      </c>
    </row>
    <row r="27" spans="1:9" ht="18.75" x14ac:dyDescent="0.25">
      <c r="A27" s="62"/>
      <c r="B27" s="27"/>
    </row>
    <row r="28" spans="1:9" ht="18.75" x14ac:dyDescent="0.25">
      <c r="A28" s="62"/>
      <c r="B28" s="27"/>
    </row>
    <row r="29" spans="1:9" ht="18.75" x14ac:dyDescent="0.25">
      <c r="A29" s="62"/>
      <c r="B29" s="27"/>
    </row>
    <row r="30" spans="1:9" ht="18.75" x14ac:dyDescent="0.25">
      <c r="A30" s="62"/>
      <c r="B30" s="27"/>
    </row>
    <row r="31" spans="1:9" ht="18.75" x14ac:dyDescent="0.25">
      <c r="A31" s="62"/>
      <c r="B31" s="27"/>
    </row>
    <row r="32" spans="1:9" ht="18.75" x14ac:dyDescent="0.25">
      <c r="A32" s="62"/>
      <c r="B32" s="27"/>
    </row>
    <row r="34" spans="1:7" ht="15.75" customHeight="1" x14ac:dyDescent="0.25">
      <c r="A34" s="63"/>
      <c r="B34" s="64"/>
      <c r="C34" s="64"/>
      <c r="D34" s="64"/>
      <c r="E34" s="64"/>
      <c r="F34" s="64"/>
      <c r="G34" s="64"/>
    </row>
    <row r="35" spans="1:7" x14ac:dyDescent="0.25">
      <c r="A35" s="63"/>
      <c r="B35" s="64"/>
      <c r="C35" s="64"/>
      <c r="D35" s="64"/>
      <c r="E35" s="64"/>
      <c r="F35" s="64"/>
      <c r="G35" s="64"/>
    </row>
    <row r="36" spans="1:7" ht="0.6" customHeight="1" x14ac:dyDescent="0.25">
      <c r="A36" s="65"/>
      <c r="B36" s="64"/>
      <c r="C36" s="64"/>
      <c r="D36" s="64"/>
      <c r="E36" s="64"/>
      <c r="F36" s="64"/>
      <c r="G36" s="64"/>
    </row>
  </sheetData>
  <mergeCells count="1">
    <mergeCell ref="A5:H5"/>
  </mergeCells>
  <printOptions horizontalCentered="1"/>
  <pageMargins left="0.25" right="0.25" top="0.5" bottom="0.5" header="0.25" footer="0.25"/>
  <pageSetup scale="77" orientation="landscape" r:id="rId1"/>
  <headerFooter scaleWithDoc="0" alignWithMargins="0">
    <oddFooter>&amp;C&amp;A</oddFoot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E556-63E3-4D62-8A74-4359E840CF96}">
  <sheetPr>
    <pageSetUpPr fitToPage="1"/>
  </sheetPr>
  <dimension ref="A2:L36"/>
  <sheetViews>
    <sheetView zoomScale="80" zoomScaleNormal="80" workbookViewId="0">
      <selection activeCell="I17" sqref="I17"/>
    </sheetView>
  </sheetViews>
  <sheetFormatPr defaultColWidth="9" defaultRowHeight="15.75" x14ac:dyDescent="0.25"/>
  <cols>
    <col min="1" max="1" width="5.28515625" style="1" bestFit="1" customWidth="1"/>
    <col min="2" max="2" width="73.7109375" style="1" customWidth="1"/>
    <col min="3" max="3" width="18.42578125" style="1" customWidth="1"/>
    <col min="4" max="4" width="18.7109375" style="1" customWidth="1"/>
    <col min="5" max="7" width="18.5703125" style="1" customWidth="1"/>
    <col min="8" max="8" width="20.5703125" style="1" customWidth="1"/>
    <col min="9" max="9" width="20.7109375" style="1" customWidth="1"/>
    <col min="10" max="10" width="17" style="1" customWidth="1"/>
    <col min="11" max="11" width="5.28515625" style="1" bestFit="1" customWidth="1"/>
    <col min="12" max="12" width="16.5703125" style="1" customWidth="1"/>
    <col min="13" max="16384" width="9" style="1"/>
  </cols>
  <sheetData>
    <row r="2" spans="1:11" x14ac:dyDescent="0.25">
      <c r="A2" s="66" t="s">
        <v>9</v>
      </c>
      <c r="B2" s="67"/>
      <c r="C2" s="67"/>
      <c r="D2" s="67"/>
      <c r="E2" s="66"/>
      <c r="F2" s="66"/>
      <c r="G2" s="66"/>
      <c r="H2" s="66"/>
      <c r="I2" s="66"/>
      <c r="J2" s="67"/>
      <c r="K2" s="67"/>
    </row>
    <row r="3" spans="1:11" x14ac:dyDescent="0.25">
      <c r="A3" s="66" t="s">
        <v>10</v>
      </c>
      <c r="B3" s="67"/>
      <c r="C3" s="67"/>
      <c r="D3" s="67"/>
      <c r="E3" s="66"/>
      <c r="F3" s="66"/>
      <c r="G3" s="66"/>
      <c r="H3" s="66"/>
      <c r="I3" s="66"/>
      <c r="J3" s="67"/>
      <c r="K3" s="67"/>
    </row>
    <row r="4" spans="1:11" x14ac:dyDescent="0.25">
      <c r="A4" s="66" t="s">
        <v>26</v>
      </c>
      <c r="B4" s="67"/>
      <c r="C4" s="67"/>
      <c r="D4" s="67"/>
      <c r="E4" s="66"/>
      <c r="F4" s="66"/>
      <c r="G4" s="66"/>
      <c r="H4" s="66"/>
      <c r="I4" s="66"/>
      <c r="J4" s="67"/>
      <c r="K4" s="67"/>
    </row>
    <row r="5" spans="1:11" x14ac:dyDescent="0.25">
      <c r="A5" s="68" t="s">
        <v>6</v>
      </c>
      <c r="B5" s="67"/>
      <c r="C5" s="67"/>
      <c r="D5" s="67"/>
      <c r="E5" s="68"/>
      <c r="F5" s="68"/>
      <c r="G5" s="68"/>
      <c r="H5" s="68"/>
      <c r="I5" s="68"/>
      <c r="J5" s="67"/>
      <c r="K5" s="67"/>
    </row>
    <row r="6" spans="1:11" ht="16.5" thickBot="1" x14ac:dyDescent="0.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s="75" customFormat="1" ht="35.25" thickBot="1" x14ac:dyDescent="0.3">
      <c r="A7" s="70" t="s">
        <v>12</v>
      </c>
      <c r="B7" s="71" t="s">
        <v>13</v>
      </c>
      <c r="C7" s="72" t="s">
        <v>27</v>
      </c>
      <c r="D7" s="71" t="s">
        <v>28</v>
      </c>
      <c r="E7" s="73" t="s">
        <v>29</v>
      </c>
      <c r="F7" s="72" t="s">
        <v>30</v>
      </c>
      <c r="G7" s="72" t="s">
        <v>31</v>
      </c>
      <c r="H7" s="71" t="s">
        <v>41</v>
      </c>
      <c r="I7" s="72" t="s">
        <v>33</v>
      </c>
      <c r="J7" s="71" t="s">
        <v>17</v>
      </c>
      <c r="K7" s="74" t="s">
        <v>12</v>
      </c>
    </row>
    <row r="8" spans="1:11" x14ac:dyDescent="0.25">
      <c r="A8" s="76"/>
      <c r="B8" s="77"/>
      <c r="C8" s="5"/>
      <c r="D8" s="77"/>
      <c r="E8" s="5"/>
      <c r="F8" s="78"/>
      <c r="G8" s="78"/>
      <c r="H8" s="77"/>
      <c r="I8" s="78"/>
      <c r="J8" s="77"/>
      <c r="K8" s="79"/>
    </row>
    <row r="9" spans="1:11" x14ac:dyDescent="0.25">
      <c r="A9" s="80">
        <v>1</v>
      </c>
      <c r="B9" s="81" t="s">
        <v>34</v>
      </c>
      <c r="C9" s="82">
        <v>-10191.351483292656</v>
      </c>
      <c r="D9" s="83">
        <v>-17842.576074351906</v>
      </c>
      <c r="E9" s="84">
        <v>-19055.781399849104</v>
      </c>
      <c r="F9" s="85">
        <v>-18808.775038925349</v>
      </c>
      <c r="G9" s="85">
        <v>-19646.344532201532</v>
      </c>
      <c r="H9" s="85">
        <v>0</v>
      </c>
      <c r="I9" s="85">
        <v>-8684.7808359999999</v>
      </c>
      <c r="J9" s="83">
        <f>SUM(C9:I9)</f>
        <v>-94229.609364620555</v>
      </c>
      <c r="K9" s="86">
        <f>A9</f>
        <v>1</v>
      </c>
    </row>
    <row r="10" spans="1:11" x14ac:dyDescent="0.25">
      <c r="A10" s="80"/>
      <c r="B10" s="87"/>
      <c r="C10" s="8"/>
      <c r="D10" s="87"/>
      <c r="E10" s="8"/>
      <c r="F10" s="88"/>
      <c r="G10" s="88"/>
      <c r="H10" s="87"/>
      <c r="I10" s="88"/>
      <c r="J10" s="87"/>
      <c r="K10" s="86"/>
    </row>
    <row r="11" spans="1:11" x14ac:dyDescent="0.25">
      <c r="A11" s="80">
        <f>A9+1</f>
        <v>2</v>
      </c>
      <c r="B11" s="87" t="s">
        <v>19</v>
      </c>
      <c r="C11" s="89">
        <v>-4480.1122827157451</v>
      </c>
      <c r="D11" s="89">
        <v>-6877.8122867894217</v>
      </c>
      <c r="E11" s="89">
        <v>-6439.0379917442269</v>
      </c>
      <c r="F11" s="90">
        <v>-5521.8919083869641</v>
      </c>
      <c r="G11" s="90">
        <v>-4384.2978280914231</v>
      </c>
      <c r="H11" s="90">
        <v>0</v>
      </c>
      <c r="I11" s="90">
        <v>-537.76650547998804</v>
      </c>
      <c r="J11" s="91">
        <f>SUM(C11:I11)</f>
        <v>-28240.918803207773</v>
      </c>
      <c r="K11" s="86">
        <f>A11</f>
        <v>2</v>
      </c>
    </row>
    <row r="12" spans="1:11" x14ac:dyDescent="0.25">
      <c r="A12" s="80"/>
      <c r="B12" s="87"/>
      <c r="C12" s="8"/>
      <c r="D12" s="87"/>
      <c r="E12" s="92"/>
      <c r="F12" s="93"/>
      <c r="G12" s="93"/>
      <c r="H12" s="94"/>
      <c r="I12" s="93"/>
      <c r="J12" s="95"/>
      <c r="K12" s="86"/>
    </row>
    <row r="13" spans="1:11" x14ac:dyDescent="0.25">
      <c r="A13" s="80">
        <f>A11+1</f>
        <v>3</v>
      </c>
      <c r="B13" s="87" t="s">
        <v>20</v>
      </c>
      <c r="C13" s="96">
        <f>C9+C11</f>
        <v>-14671.463766008401</v>
      </c>
      <c r="D13" s="97">
        <f>D9+D11</f>
        <v>-24720.388361141326</v>
      </c>
      <c r="E13" s="98">
        <f t="shared" ref="E13:H13" si="0">E9+E11</f>
        <v>-25494.81939159333</v>
      </c>
      <c r="F13" s="99">
        <f t="shared" si="0"/>
        <v>-24330.666947312311</v>
      </c>
      <c r="G13" s="100">
        <f t="shared" si="0"/>
        <v>-24030.642360292957</v>
      </c>
      <c r="H13" s="100">
        <f t="shared" si="0"/>
        <v>0</v>
      </c>
      <c r="I13" s="100">
        <f>I9+I11</f>
        <v>-9222.5473414799872</v>
      </c>
      <c r="J13" s="101">
        <f>SUM(C13:I13)</f>
        <v>-122470.52816782832</v>
      </c>
      <c r="K13" s="86">
        <f>A13</f>
        <v>3</v>
      </c>
    </row>
    <row r="14" spans="1:11" x14ac:dyDescent="0.25">
      <c r="A14" s="80"/>
      <c r="B14" s="87"/>
      <c r="C14" s="8"/>
      <c r="D14" s="87"/>
      <c r="E14" s="98"/>
      <c r="F14" s="99"/>
      <c r="G14" s="99"/>
      <c r="H14" s="100"/>
      <c r="I14" s="99"/>
      <c r="J14" s="101"/>
      <c r="K14" s="86"/>
    </row>
    <row r="15" spans="1:11" x14ac:dyDescent="0.25">
      <c r="A15" s="80">
        <f>A13+1</f>
        <v>4</v>
      </c>
      <c r="B15" s="87" t="s">
        <v>21</v>
      </c>
      <c r="C15" s="91">
        <f>ROUND(C13*0.010275,0)</f>
        <v>-151</v>
      </c>
      <c r="D15" s="102">
        <f>ROUND(D13*0.010275,0)</f>
        <v>-254</v>
      </c>
      <c r="E15" s="89">
        <f>ROUND(E13*0.010275,0)</f>
        <v>-262</v>
      </c>
      <c r="F15" s="41">
        <f>ROUND(F13*0.010207,0)</f>
        <v>-248</v>
      </c>
      <c r="G15" s="41">
        <f>ROUND(G13*0.010207,0)</f>
        <v>-245</v>
      </c>
      <c r="H15" s="41">
        <f>ROUND(H13*0.010207,0)</f>
        <v>0</v>
      </c>
      <c r="I15" s="130">
        <f>ROUND(I13*0.010207,0)</f>
        <v>-94</v>
      </c>
      <c r="J15" s="91">
        <f>SUM(C15:I15)</f>
        <v>-1254</v>
      </c>
      <c r="K15" s="86">
        <f>A15</f>
        <v>4</v>
      </c>
    </row>
    <row r="16" spans="1:11" x14ac:dyDescent="0.25">
      <c r="A16" s="80"/>
      <c r="B16" s="87"/>
      <c r="C16" s="87"/>
      <c r="D16" s="103"/>
      <c r="E16" s="98"/>
      <c r="F16" s="99"/>
      <c r="G16" s="100"/>
      <c r="H16" s="100"/>
      <c r="I16" s="98"/>
      <c r="J16" s="101"/>
      <c r="K16" s="86"/>
    </row>
    <row r="17" spans="1:12" x14ac:dyDescent="0.25">
      <c r="A17" s="80">
        <f>A15+1</f>
        <v>5</v>
      </c>
      <c r="B17" s="104" t="s">
        <v>22</v>
      </c>
      <c r="C17" s="105">
        <f>C13+C15</f>
        <v>-14822.463766008401</v>
      </c>
      <c r="D17" s="106">
        <f>D13+D15</f>
        <v>-24974.388361141326</v>
      </c>
      <c r="E17" s="107">
        <f t="shared" ref="E17:H17" si="1">E13+E15</f>
        <v>-25756.81939159333</v>
      </c>
      <c r="F17" s="108">
        <f t="shared" si="1"/>
        <v>-24578.666947312311</v>
      </c>
      <c r="G17" s="109">
        <f t="shared" si="1"/>
        <v>-24275.642360292957</v>
      </c>
      <c r="H17" s="109">
        <f t="shared" si="1"/>
        <v>0</v>
      </c>
      <c r="I17" s="109">
        <f>I13+I15</f>
        <v>-9316.5473414799872</v>
      </c>
      <c r="J17" s="110">
        <f>SUM(C17:I17)</f>
        <v>-123724.52816782832</v>
      </c>
      <c r="K17" s="86">
        <f>K15+1</f>
        <v>5</v>
      </c>
    </row>
    <row r="18" spans="1:12" x14ac:dyDescent="0.25">
      <c r="A18" s="80"/>
      <c r="B18" s="87"/>
      <c r="C18" s="87"/>
      <c r="D18" s="103"/>
      <c r="E18" s="92"/>
      <c r="F18" s="93"/>
      <c r="G18" s="94"/>
      <c r="H18" s="94"/>
      <c r="I18" s="92"/>
      <c r="J18" s="101"/>
      <c r="K18" s="86"/>
    </row>
    <row r="19" spans="1:12" x14ac:dyDescent="0.25">
      <c r="A19" s="80">
        <f>A17+1</f>
        <v>6</v>
      </c>
      <c r="B19" s="87" t="s">
        <v>23</v>
      </c>
      <c r="C19" s="102">
        <f>ROUND(C13*0.00169,0)</f>
        <v>-25</v>
      </c>
      <c r="D19" s="102">
        <f>ROUND(D13*0.00165,0)</f>
        <v>-41</v>
      </c>
      <c r="E19" s="102">
        <f>ROUND(E13*0.00173,0)</f>
        <v>-44</v>
      </c>
      <c r="F19" s="91">
        <f>ROUND(F13*0.00205,0)</f>
        <v>-50</v>
      </c>
      <c r="G19" s="91">
        <f>ROUND(G13*0.00205,0)</f>
        <v>-49</v>
      </c>
      <c r="H19" s="91">
        <f>ROUND(H13*0.00551,0)</f>
        <v>0</v>
      </c>
      <c r="I19" s="130">
        <f>ROUND(I13*0.00551,0)</f>
        <v>-51</v>
      </c>
      <c r="J19" s="91">
        <f>SUM(C19:I19)</f>
        <v>-260</v>
      </c>
      <c r="K19" s="86">
        <f>K17+1</f>
        <v>6</v>
      </c>
      <c r="L19" s="111"/>
    </row>
    <row r="20" spans="1:12" x14ac:dyDescent="0.25">
      <c r="A20" s="80"/>
      <c r="B20" s="87"/>
      <c r="C20" s="8"/>
      <c r="D20" s="87"/>
      <c r="E20" s="112"/>
      <c r="F20" s="113"/>
      <c r="G20" s="85"/>
      <c r="H20" s="85"/>
      <c r="I20" s="112"/>
      <c r="J20" s="83"/>
      <c r="K20" s="86"/>
      <c r="L20" s="111"/>
    </row>
    <row r="21" spans="1:12" ht="16.5" thickBot="1" x14ac:dyDescent="0.3">
      <c r="A21" s="114">
        <f>A19+1</f>
        <v>7</v>
      </c>
      <c r="B21" s="115" t="s">
        <v>24</v>
      </c>
      <c r="C21" s="116">
        <f>C17+C19</f>
        <v>-14847.463766008401</v>
      </c>
      <c r="D21" s="117">
        <f>D17+D19</f>
        <v>-25015.388361141326</v>
      </c>
      <c r="E21" s="118">
        <f t="shared" ref="E21:H21" si="2">E17+E19</f>
        <v>-25800.81939159333</v>
      </c>
      <c r="F21" s="119">
        <f t="shared" si="2"/>
        <v>-24628.666947312311</v>
      </c>
      <c r="G21" s="119">
        <f t="shared" si="2"/>
        <v>-24324.642360292957</v>
      </c>
      <c r="H21" s="119">
        <f t="shared" si="2"/>
        <v>0</v>
      </c>
      <c r="I21" s="116">
        <f>I17+I19</f>
        <v>-9367.5473414799872</v>
      </c>
      <c r="J21" s="120">
        <f>SUM(C21:I21)</f>
        <v>-123984.52816782832</v>
      </c>
      <c r="K21" s="86">
        <f>K19+1</f>
        <v>7</v>
      </c>
      <c r="L21" s="111"/>
    </row>
    <row r="22" spans="1:12" ht="17.25" thickTop="1" thickBot="1" x14ac:dyDescent="0.3">
      <c r="A22" s="121"/>
      <c r="B22" s="122"/>
      <c r="C22" s="69"/>
      <c r="D22" s="122"/>
      <c r="E22" s="69"/>
      <c r="F22" s="123"/>
      <c r="G22" s="123"/>
      <c r="H22" s="122"/>
      <c r="I22" s="123"/>
      <c r="J22" s="122"/>
      <c r="K22" s="124"/>
    </row>
    <row r="23" spans="1:12" x14ac:dyDescent="0.25">
      <c r="A23" s="125"/>
    </row>
    <row r="24" spans="1:12" x14ac:dyDescent="0.25">
      <c r="A24" s="125"/>
    </row>
    <row r="25" spans="1:12" ht="18.75" x14ac:dyDescent="0.25">
      <c r="A25" s="126">
        <v>1</v>
      </c>
      <c r="B25" s="8" t="s">
        <v>35</v>
      </c>
      <c r="C25" s="8"/>
      <c r="D25" s="8"/>
    </row>
    <row r="26" spans="1:12" ht="18.75" x14ac:dyDescent="0.25">
      <c r="A26" s="126">
        <v>2</v>
      </c>
      <c r="B26" s="8" t="s">
        <v>36</v>
      </c>
      <c r="C26" s="8"/>
      <c r="D26" s="8"/>
    </row>
    <row r="27" spans="1:12" ht="18.75" x14ac:dyDescent="0.25">
      <c r="A27" s="126">
        <v>3</v>
      </c>
      <c r="B27" s="8" t="s">
        <v>37</v>
      </c>
      <c r="C27" s="8"/>
      <c r="D27" s="8"/>
    </row>
    <row r="28" spans="1:12" ht="18.75" x14ac:dyDescent="0.25">
      <c r="A28" s="126">
        <v>4</v>
      </c>
      <c r="B28" s="8" t="s">
        <v>38</v>
      </c>
    </row>
    <row r="29" spans="1:12" ht="18.75" x14ac:dyDescent="0.25">
      <c r="A29" s="126">
        <v>5</v>
      </c>
      <c r="B29" s="8" t="s">
        <v>39</v>
      </c>
    </row>
    <row r="30" spans="1:12" ht="18.75" customHeight="1" x14ac:dyDescent="0.25">
      <c r="A30" s="126">
        <v>6</v>
      </c>
      <c r="B30" s="8" t="s">
        <v>42</v>
      </c>
      <c r="C30" s="8"/>
      <c r="D30" s="8"/>
      <c r="E30" s="8"/>
      <c r="F30" s="8"/>
      <c r="G30" s="8"/>
      <c r="H30" s="8"/>
      <c r="I30" s="8"/>
      <c r="J30" s="127"/>
    </row>
    <row r="31" spans="1:12" ht="18.75" x14ac:dyDescent="0.25">
      <c r="A31" s="126">
        <v>7</v>
      </c>
      <c r="B31" s="8" t="s">
        <v>25</v>
      </c>
      <c r="C31" s="8"/>
      <c r="D31" s="8"/>
      <c r="E31" s="8"/>
      <c r="F31" s="8"/>
      <c r="G31" s="8"/>
      <c r="H31" s="8"/>
      <c r="I31" s="8"/>
      <c r="J31" s="128"/>
    </row>
    <row r="32" spans="1:12" x14ac:dyDescent="0.25">
      <c r="E32" s="129"/>
      <c r="F32" s="129"/>
      <c r="G32" s="129"/>
      <c r="H32" s="129"/>
      <c r="I32" s="129"/>
      <c r="J32" s="128"/>
    </row>
    <row r="33" spans="5:10" x14ac:dyDescent="0.25">
      <c r="E33" s="129"/>
      <c r="F33" s="129"/>
      <c r="G33" s="129"/>
      <c r="H33" s="129"/>
      <c r="I33" s="129"/>
      <c r="J33" s="128"/>
    </row>
    <row r="34" spans="5:10" x14ac:dyDescent="0.25">
      <c r="E34" s="129"/>
      <c r="F34" s="129"/>
      <c r="G34" s="129"/>
      <c r="H34" s="129"/>
      <c r="I34" s="129"/>
      <c r="J34" s="128"/>
    </row>
    <row r="35" spans="5:10" x14ac:dyDescent="0.25">
      <c r="E35" s="129"/>
      <c r="F35" s="129"/>
      <c r="G35" s="129"/>
      <c r="H35" s="129"/>
      <c r="I35" s="129"/>
      <c r="J35" s="129"/>
    </row>
    <row r="36" spans="5:10" x14ac:dyDescent="0.25">
      <c r="E36" s="129"/>
      <c r="F36" s="129"/>
      <c r="G36" s="129"/>
      <c r="H36" s="129"/>
      <c r="I36" s="129"/>
      <c r="J36" s="129"/>
    </row>
  </sheetData>
  <printOptions horizontalCentered="1"/>
  <pageMargins left="0.25" right="0.25" top="0.5" bottom="0.5" header="0.25" footer="0.25"/>
  <pageSetup scale="56" orientation="landscape" r:id="rId1"/>
  <headerFooter scaleWithDoc="0" alignWithMargins="0">
    <oddFooter>&amp;C&amp;A</oddFooter>
  </headerFooter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07D9-8D51-43B5-B7D1-EB187DAABD05}">
  <sheetPr>
    <pageSetUpPr fitToPage="1"/>
  </sheetPr>
  <dimension ref="A2:P36"/>
  <sheetViews>
    <sheetView zoomScale="80" zoomScaleNormal="80" workbookViewId="0">
      <selection activeCell="G33" sqref="G33"/>
    </sheetView>
  </sheetViews>
  <sheetFormatPr defaultColWidth="9" defaultRowHeight="15.75" x14ac:dyDescent="0.25"/>
  <cols>
    <col min="1" max="1" width="6.28515625" style="4" bestFit="1" customWidth="1"/>
    <col min="2" max="2" width="88.5703125" style="4" customWidth="1"/>
    <col min="3" max="7" width="18.5703125" style="4" customWidth="1"/>
    <col min="8" max="8" width="20" style="4" customWidth="1"/>
    <col min="9" max="9" width="19.85546875" style="4" customWidth="1"/>
    <col min="10" max="10" width="18.5703125" style="4" hidden="1" customWidth="1"/>
    <col min="11" max="11" width="14.5703125" style="4" customWidth="1"/>
    <col min="12" max="12" width="5" style="4" bestFit="1" customWidth="1"/>
    <col min="13" max="16384" width="9" style="4"/>
  </cols>
  <sheetData>
    <row r="2" spans="1:16" x14ac:dyDescent="0.25">
      <c r="A2" s="2" t="s">
        <v>9</v>
      </c>
      <c r="B2" s="3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6" x14ac:dyDescent="0.25">
      <c r="A3" s="2" t="s">
        <v>10</v>
      </c>
      <c r="B3" s="3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6" x14ac:dyDescent="0.25">
      <c r="A4" s="2" t="s">
        <v>43</v>
      </c>
      <c r="B4" s="3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6" s="8" customFormat="1" x14ac:dyDescent="0.25">
      <c r="A5" s="156" t="s">
        <v>44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6"/>
      <c r="N5" s="6"/>
      <c r="O5" s="6"/>
      <c r="P5" s="7"/>
    </row>
    <row r="6" spans="1:16" x14ac:dyDescent="0.25">
      <c r="A6" s="9" t="s">
        <v>6</v>
      </c>
      <c r="B6" s="3"/>
      <c r="C6" s="9"/>
      <c r="D6" s="9"/>
      <c r="E6" s="9"/>
      <c r="F6" s="9"/>
      <c r="G6" s="9"/>
      <c r="H6" s="9"/>
      <c r="I6" s="9"/>
      <c r="J6" s="9"/>
      <c r="K6" s="3"/>
      <c r="L6" s="3"/>
    </row>
    <row r="7" spans="1:16" ht="16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6" s="15" customFormat="1" ht="48" thickBot="1" x14ac:dyDescent="0.3">
      <c r="A8" s="11" t="s">
        <v>12</v>
      </c>
      <c r="B8" s="12" t="s">
        <v>13</v>
      </c>
      <c r="C8" s="13" t="s">
        <v>45</v>
      </c>
      <c r="D8" s="12" t="s">
        <v>46</v>
      </c>
      <c r="E8" s="131" t="s">
        <v>47</v>
      </c>
      <c r="F8" s="13" t="s">
        <v>14</v>
      </c>
      <c r="G8" s="13" t="s">
        <v>15</v>
      </c>
      <c r="H8" s="12" t="s">
        <v>48</v>
      </c>
      <c r="I8" s="12" t="s">
        <v>49</v>
      </c>
      <c r="J8" s="12"/>
      <c r="K8" s="12" t="s">
        <v>17</v>
      </c>
      <c r="L8" s="14" t="s">
        <v>12</v>
      </c>
    </row>
    <row r="9" spans="1:16" x14ac:dyDescent="0.25">
      <c r="A9" s="16"/>
      <c r="B9" s="17"/>
      <c r="C9" s="19"/>
      <c r="D9" s="132"/>
      <c r="E9" s="19"/>
      <c r="F9" s="18"/>
      <c r="G9" s="18"/>
      <c r="H9" s="17"/>
      <c r="I9" s="132"/>
      <c r="J9" s="19"/>
      <c r="K9" s="17"/>
      <c r="L9" s="20"/>
    </row>
    <row r="10" spans="1:16" x14ac:dyDescent="0.25">
      <c r="A10" s="21">
        <v>1</v>
      </c>
      <c r="B10" s="22" t="s">
        <v>18</v>
      </c>
      <c r="C10" s="49">
        <v>-13.1416964960953</v>
      </c>
      <c r="D10" s="23">
        <v>-85.287549780915597</v>
      </c>
      <c r="E10" s="23">
        <v>-214.072926065426</v>
      </c>
      <c r="F10" s="23">
        <v>-362.60279672174499</v>
      </c>
      <c r="G10" s="23">
        <v>-513.14876423183898</v>
      </c>
      <c r="H10" s="23">
        <v>-631.23345428054802</v>
      </c>
      <c r="I10" s="23">
        <v>-707.09350953893397</v>
      </c>
      <c r="J10" s="24"/>
      <c r="K10" s="23">
        <f>SUM(C10:I10)</f>
        <v>-2526.580697115503</v>
      </c>
      <c r="L10" s="25">
        <f>A10</f>
        <v>1</v>
      </c>
    </row>
    <row r="11" spans="1:16" x14ac:dyDescent="0.25">
      <c r="A11" s="21"/>
      <c r="B11" s="22"/>
      <c r="C11" s="27"/>
      <c r="D11" s="22"/>
      <c r="E11" s="27"/>
      <c r="F11" s="26"/>
      <c r="G11" s="26"/>
      <c r="H11" s="22"/>
      <c r="I11" s="22"/>
      <c r="J11" s="27"/>
      <c r="K11" s="22"/>
      <c r="L11" s="25"/>
    </row>
    <row r="12" spans="1:16" x14ac:dyDescent="0.25">
      <c r="A12" s="21">
        <f>A10+1</f>
        <v>2</v>
      </c>
      <c r="B12" s="22" t="s">
        <v>19</v>
      </c>
      <c r="C12" s="40">
        <v>-5.7770822627792402</v>
      </c>
      <c r="D12" s="28">
        <v>-32.875956663934403</v>
      </c>
      <c r="E12" s="28">
        <v>-72.336246675775101</v>
      </c>
      <c r="F12" s="28">
        <v>-106.45315524442999</v>
      </c>
      <c r="G12" s="28">
        <v>-114.51478970156001</v>
      </c>
      <c r="H12" s="28">
        <v>-79.906213157133493</v>
      </c>
      <c r="I12" s="28">
        <v>-43.796597488257703</v>
      </c>
      <c r="J12" s="29"/>
      <c r="K12" s="28">
        <f>SUM(C12:I12)</f>
        <v>-455.66004119386992</v>
      </c>
      <c r="L12" s="25">
        <f>A12</f>
        <v>2</v>
      </c>
    </row>
    <row r="13" spans="1:16" x14ac:dyDescent="0.25">
      <c r="A13" s="21"/>
      <c r="B13" s="22"/>
      <c r="C13" s="33"/>
      <c r="D13" s="34"/>
      <c r="E13" s="46"/>
      <c r="F13" s="30"/>
      <c r="G13" s="31"/>
      <c r="H13" s="32"/>
      <c r="I13" s="133"/>
      <c r="J13" s="33"/>
      <c r="K13" s="34"/>
      <c r="L13" s="25"/>
    </row>
    <row r="14" spans="1:16" x14ac:dyDescent="0.25">
      <c r="A14" s="21">
        <f>A12+1</f>
        <v>3</v>
      </c>
      <c r="B14" s="22" t="s">
        <v>20</v>
      </c>
      <c r="C14" s="33">
        <f>C10+C12</f>
        <v>-18.918778758874538</v>
      </c>
      <c r="D14" s="38">
        <f t="shared" ref="D14:J14" si="0">D10+D12</f>
        <v>-118.16350644485</v>
      </c>
      <c r="E14" s="33">
        <f t="shared" si="0"/>
        <v>-286.40917274120113</v>
      </c>
      <c r="F14" s="35">
        <f t="shared" si="0"/>
        <v>-469.05595196617497</v>
      </c>
      <c r="G14" s="36">
        <f t="shared" si="0"/>
        <v>-627.66355393339904</v>
      </c>
      <c r="H14" s="36">
        <f t="shared" si="0"/>
        <v>-711.13966743768151</v>
      </c>
      <c r="I14" s="36">
        <f t="shared" si="0"/>
        <v>-750.89010702719168</v>
      </c>
      <c r="J14" s="36">
        <f t="shared" si="0"/>
        <v>0</v>
      </c>
      <c r="K14" s="38">
        <f>SUM(C14:I14)</f>
        <v>-2982.2407383093728</v>
      </c>
      <c r="L14" s="25">
        <f>A14</f>
        <v>3</v>
      </c>
    </row>
    <row r="15" spans="1:16" x14ac:dyDescent="0.25">
      <c r="A15" s="21"/>
      <c r="B15" s="22"/>
      <c r="C15" s="33"/>
      <c r="D15" s="38"/>
      <c r="E15" s="33"/>
      <c r="F15" s="35"/>
      <c r="G15" s="38"/>
      <c r="H15" s="38"/>
      <c r="I15" s="133"/>
      <c r="J15" s="33"/>
      <c r="K15" s="39"/>
      <c r="L15" s="25"/>
    </row>
    <row r="16" spans="1:16" x14ac:dyDescent="0.25">
      <c r="A16" s="21">
        <f>A14+1</f>
        <v>4</v>
      </c>
      <c r="B16" s="22" t="s">
        <v>21</v>
      </c>
      <c r="C16" s="40">
        <f>ROUND(C14*0.010275,0)</f>
        <v>0</v>
      </c>
      <c r="D16" s="28">
        <f>ROUND(D14*0.010275,0)</f>
        <v>-1</v>
      </c>
      <c r="E16" s="134">
        <f>ROUND(E14*0.010275,0)</f>
        <v>-3</v>
      </c>
      <c r="F16" s="40">
        <f>ROUND(F14*0.010207,0)</f>
        <v>-5</v>
      </c>
      <c r="G16" s="28">
        <f>ROUND(G14*0.010207,0)</f>
        <v>-6</v>
      </c>
      <c r="H16" s="28">
        <f>ROUND(H14*0.010207,0)</f>
        <v>-7</v>
      </c>
      <c r="I16" s="28">
        <f>ROUND(I14*0.010207,0)</f>
        <v>-8</v>
      </c>
      <c r="J16" s="28">
        <f>ROUND(J14*0.010207,0)</f>
        <v>0</v>
      </c>
      <c r="K16" s="41">
        <f>SUM(C16:I16)</f>
        <v>-30</v>
      </c>
      <c r="L16" s="25">
        <f>A16</f>
        <v>4</v>
      </c>
    </row>
    <row r="17" spans="1:13" x14ac:dyDescent="0.25">
      <c r="A17" s="21"/>
      <c r="B17" s="22"/>
      <c r="C17" s="33"/>
      <c r="D17" s="38"/>
      <c r="E17" s="33"/>
      <c r="F17" s="35"/>
      <c r="G17" s="38"/>
      <c r="H17" s="38"/>
      <c r="I17" s="133"/>
      <c r="J17" s="33"/>
      <c r="K17" s="39"/>
      <c r="L17" s="25"/>
    </row>
    <row r="18" spans="1:13" x14ac:dyDescent="0.25">
      <c r="A18" s="21">
        <f>A16+1</f>
        <v>5</v>
      </c>
      <c r="B18" s="42" t="s">
        <v>22</v>
      </c>
      <c r="C18" s="135">
        <f>C14+C16</f>
        <v>-18.918778758874538</v>
      </c>
      <c r="D18" s="136">
        <f t="shared" ref="D18:J18" si="1">D14+D16</f>
        <v>-119.16350644485</v>
      </c>
      <c r="E18" s="135">
        <f t="shared" si="1"/>
        <v>-289.40917274120113</v>
      </c>
      <c r="F18" s="43">
        <f t="shared" si="1"/>
        <v>-474.05595196617497</v>
      </c>
      <c r="G18" s="44">
        <f t="shared" si="1"/>
        <v>-633.66355393339904</v>
      </c>
      <c r="H18" s="44">
        <f t="shared" si="1"/>
        <v>-718.13966743768151</v>
      </c>
      <c r="I18" s="44">
        <f t="shared" si="1"/>
        <v>-758.89010702719168</v>
      </c>
      <c r="J18" s="44">
        <f t="shared" si="1"/>
        <v>0</v>
      </c>
      <c r="K18" s="45">
        <f>SUM(C18:I18)</f>
        <v>-3012.2407383093728</v>
      </c>
      <c r="L18" s="25">
        <f>L16+1</f>
        <v>5</v>
      </c>
    </row>
    <row r="19" spans="1:13" x14ac:dyDescent="0.25">
      <c r="A19" s="21"/>
      <c r="B19" s="22"/>
      <c r="C19" s="33"/>
      <c r="D19" s="38"/>
      <c r="E19" s="46"/>
      <c r="F19" s="30"/>
      <c r="G19" s="34"/>
      <c r="H19" s="34"/>
      <c r="I19" s="137"/>
      <c r="J19" s="46"/>
      <c r="K19" s="39"/>
      <c r="L19" s="25"/>
    </row>
    <row r="20" spans="1:13" x14ac:dyDescent="0.25">
      <c r="A20" s="21">
        <f>A18+1</f>
        <v>6</v>
      </c>
      <c r="B20" s="22" t="s">
        <v>23</v>
      </c>
      <c r="C20" s="41">
        <f>ROUND(C14*0.00169,0)</f>
        <v>0</v>
      </c>
      <c r="D20" s="41">
        <f>ROUND(D14*0.00165,0)</f>
        <v>0</v>
      </c>
      <c r="E20" s="41">
        <f>ROUND(E14*0.00173,0)</f>
        <v>0</v>
      </c>
      <c r="F20" s="41">
        <f>ROUND(F14*0.00205,0)</f>
        <v>-1</v>
      </c>
      <c r="G20" s="41">
        <f>ROUND(G14*0.00205,0)</f>
        <v>-1</v>
      </c>
      <c r="H20" s="41">
        <f>ROUND(H14*0.00551,0)</f>
        <v>-4</v>
      </c>
      <c r="I20" s="41">
        <f>ROUND(I14*0.00551,0)</f>
        <v>-4</v>
      </c>
      <c r="J20" s="41">
        <f>ROUND(J14*0.00173,0)</f>
        <v>0</v>
      </c>
      <c r="K20" s="41">
        <f>SUM(C20:I20)</f>
        <v>-10</v>
      </c>
      <c r="L20" s="25">
        <f>L18+1</f>
        <v>6</v>
      </c>
      <c r="M20" s="47"/>
    </row>
    <row r="21" spans="1:13" x14ac:dyDescent="0.25">
      <c r="A21" s="21"/>
      <c r="B21" s="22"/>
      <c r="C21" s="49"/>
      <c r="D21" s="23"/>
      <c r="E21" s="49"/>
      <c r="F21" s="48"/>
      <c r="G21" s="23"/>
      <c r="H21" s="23"/>
      <c r="I21" s="138"/>
      <c r="J21" s="49"/>
      <c r="K21" s="50"/>
      <c r="L21" s="25"/>
      <c r="M21" s="47"/>
    </row>
    <row r="22" spans="1:13" ht="16.5" thickBot="1" x14ac:dyDescent="0.3">
      <c r="A22" s="51">
        <f>A20+1</f>
        <v>7</v>
      </c>
      <c r="B22" s="52" t="s">
        <v>24</v>
      </c>
      <c r="C22" s="139">
        <f>C18+C20</f>
        <v>-18.918778758874538</v>
      </c>
      <c r="D22" s="54">
        <f t="shared" ref="D22:J22" si="2">D18+D20</f>
        <v>-119.16350644485</v>
      </c>
      <c r="E22" s="54">
        <f t="shared" si="2"/>
        <v>-289.40917274120113</v>
      </c>
      <c r="F22" s="53">
        <f t="shared" si="2"/>
        <v>-475.05595196617497</v>
      </c>
      <c r="G22" s="54">
        <f t="shared" si="2"/>
        <v>-634.66355393339904</v>
      </c>
      <c r="H22" s="54">
        <f t="shared" si="2"/>
        <v>-722.13966743768151</v>
      </c>
      <c r="I22" s="54">
        <f t="shared" si="2"/>
        <v>-762.89010702719168</v>
      </c>
      <c r="J22" s="54">
        <f t="shared" si="2"/>
        <v>0</v>
      </c>
      <c r="K22" s="55">
        <f>SUM(C22:I22)</f>
        <v>-3022.2407383093728</v>
      </c>
      <c r="L22" s="25">
        <f>L20+1</f>
        <v>7</v>
      </c>
      <c r="M22" s="47"/>
    </row>
    <row r="23" spans="1:13" ht="17.25" thickTop="1" thickBot="1" x14ac:dyDescent="0.3">
      <c r="A23" s="56"/>
      <c r="B23" s="57"/>
      <c r="C23" s="10"/>
      <c r="D23" s="57"/>
      <c r="E23" s="10"/>
      <c r="F23" s="58"/>
      <c r="G23" s="57"/>
      <c r="H23" s="57"/>
      <c r="I23" s="140"/>
      <c r="J23" s="10"/>
      <c r="K23" s="57"/>
      <c r="L23" s="59"/>
    </row>
    <row r="24" spans="1:13" x14ac:dyDescent="0.25">
      <c r="A24" s="60"/>
      <c r="C24" s="61"/>
      <c r="D24" s="61"/>
      <c r="E24" s="61"/>
      <c r="F24" s="61"/>
      <c r="G24" s="61"/>
      <c r="H24" s="61"/>
      <c r="I24" s="61"/>
      <c r="J24" s="61"/>
    </row>
    <row r="25" spans="1:13" ht="18.75" x14ac:dyDescent="0.25">
      <c r="A25" s="62"/>
      <c r="B25" s="27"/>
    </row>
    <row r="26" spans="1:13" ht="18.75" x14ac:dyDescent="0.25">
      <c r="A26" s="62">
        <v>1</v>
      </c>
      <c r="B26" s="27" t="s">
        <v>25</v>
      </c>
    </row>
    <row r="27" spans="1:13" ht="18.75" x14ac:dyDescent="0.25">
      <c r="A27" s="62"/>
      <c r="B27" s="27"/>
    </row>
    <row r="28" spans="1:13" ht="18.75" x14ac:dyDescent="0.25">
      <c r="A28" s="62"/>
      <c r="B28" s="27"/>
    </row>
    <row r="29" spans="1:13" ht="18.75" x14ac:dyDescent="0.25">
      <c r="A29" s="62"/>
      <c r="B29" s="27"/>
    </row>
    <row r="30" spans="1:13" ht="18.75" x14ac:dyDescent="0.25">
      <c r="A30" s="62"/>
      <c r="B30" s="27"/>
    </row>
    <row r="31" spans="1:13" ht="18.75" x14ac:dyDescent="0.25">
      <c r="A31" s="62"/>
      <c r="B31" s="27"/>
    </row>
    <row r="32" spans="1:13" ht="18.75" x14ac:dyDescent="0.25">
      <c r="A32" s="62"/>
      <c r="B32" s="27"/>
    </row>
    <row r="34" spans="1:11" ht="15.75" customHeight="1" x14ac:dyDescent="0.25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 x14ac:dyDescent="0.25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ht="0.6" customHeight="1" x14ac:dyDescent="0.25">
      <c r="A36" s="65"/>
      <c r="B36" s="64"/>
      <c r="C36" s="64"/>
      <c r="D36" s="64"/>
      <c r="E36" s="64"/>
      <c r="F36" s="64"/>
      <c r="G36" s="64"/>
      <c r="H36" s="64"/>
      <c r="I36" s="64"/>
      <c r="J36" s="64"/>
      <c r="K36" s="64"/>
    </row>
  </sheetData>
  <mergeCells count="1">
    <mergeCell ref="A5:L5"/>
  </mergeCells>
  <printOptions horizontalCentered="1"/>
  <pageMargins left="0.25" right="0.25" top="0.5" bottom="0.5" header="0.25" footer="0.25"/>
  <pageSetup scale="54" orientation="landscape" r:id="rId1"/>
  <headerFooter scaleWithDoc="0" alignWithMargins="0">
    <oddFooter>&amp;C&amp;A</oddFooter>
  </headerFooter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37F51-5DC8-445E-A613-29023CEE1299}">
  <sheetPr>
    <tabColor rgb="FFFF0000"/>
    <pageSetUpPr fitToPage="1"/>
  </sheetPr>
  <dimension ref="A2:O40"/>
  <sheetViews>
    <sheetView zoomScale="80" zoomScaleNormal="80" workbookViewId="0">
      <selection activeCell="B9" sqref="B9"/>
    </sheetView>
  </sheetViews>
  <sheetFormatPr defaultColWidth="9" defaultRowHeight="15.75" x14ac:dyDescent="0.25"/>
  <cols>
    <col min="1" max="1" width="6.28515625" style="4" bestFit="1" customWidth="1"/>
    <col min="2" max="2" width="99" style="4" bestFit="1" customWidth="1"/>
    <col min="3" max="7" width="18.5703125" style="4" customWidth="1"/>
    <col min="8" max="8" width="20" style="4" customWidth="1"/>
    <col min="9" max="9" width="18.5703125" style="4" hidden="1" customWidth="1"/>
    <col min="10" max="10" width="14.5703125" style="4" customWidth="1"/>
    <col min="11" max="11" width="6.5703125" style="4" customWidth="1"/>
    <col min="12" max="16384" width="9" style="4"/>
  </cols>
  <sheetData>
    <row r="2" spans="1:15" x14ac:dyDescent="0.25">
      <c r="A2" s="2" t="s">
        <v>9</v>
      </c>
      <c r="B2" s="3"/>
      <c r="C2" s="2"/>
      <c r="D2" s="2"/>
      <c r="E2" s="2"/>
      <c r="F2" s="2"/>
      <c r="G2" s="2"/>
      <c r="H2" s="2"/>
      <c r="I2" s="2"/>
      <c r="J2" s="3"/>
      <c r="K2" s="3"/>
    </row>
    <row r="3" spans="1:15" x14ac:dyDescent="0.25">
      <c r="A3" s="2" t="s">
        <v>10</v>
      </c>
      <c r="B3" s="3"/>
      <c r="C3" s="2"/>
      <c r="D3" s="2"/>
      <c r="E3" s="2"/>
      <c r="F3" s="2"/>
      <c r="G3" s="2"/>
      <c r="H3" s="2"/>
      <c r="I3" s="2"/>
      <c r="J3" s="3"/>
      <c r="K3" s="3"/>
    </row>
    <row r="4" spans="1:15" x14ac:dyDescent="0.25">
      <c r="A4" s="2" t="s">
        <v>67</v>
      </c>
      <c r="B4" s="3"/>
      <c r="C4" s="2"/>
      <c r="D4" s="2"/>
      <c r="E4" s="2"/>
      <c r="F4" s="2"/>
      <c r="G4" s="2"/>
      <c r="H4" s="2"/>
      <c r="I4" s="2"/>
      <c r="J4" s="3"/>
      <c r="K4" s="3"/>
    </row>
    <row r="5" spans="1:15" s="8" customFormat="1" x14ac:dyDescent="0.25">
      <c r="A5" s="156" t="s">
        <v>44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6"/>
      <c r="M5" s="6"/>
      <c r="N5" s="6"/>
      <c r="O5" s="7"/>
    </row>
    <row r="6" spans="1:15" x14ac:dyDescent="0.25">
      <c r="A6" s="9" t="s">
        <v>6</v>
      </c>
      <c r="B6" s="3"/>
      <c r="C6" s="9"/>
      <c r="D6" s="9"/>
      <c r="E6" s="9"/>
      <c r="F6" s="9"/>
      <c r="G6" s="9"/>
      <c r="H6" s="9"/>
      <c r="I6" s="9"/>
      <c r="J6" s="3"/>
      <c r="K6" s="3"/>
    </row>
    <row r="7" spans="1:15" ht="16.5" thickBot="1" x14ac:dyDescent="0.3">
      <c r="A7" s="10"/>
      <c r="B7" s="10"/>
      <c r="C7" s="10"/>
      <c r="D7" s="10"/>
      <c r="E7" s="10"/>
      <c r="F7" s="10"/>
      <c r="G7" s="10"/>
      <c r="I7" s="10"/>
      <c r="J7" s="10"/>
      <c r="K7" s="10"/>
    </row>
    <row r="8" spans="1:15" s="15" customFormat="1" ht="35.25" thickBot="1" x14ac:dyDescent="0.3">
      <c r="A8" s="11" t="s">
        <v>12</v>
      </c>
      <c r="B8" s="12" t="s">
        <v>13</v>
      </c>
      <c r="C8" s="13" t="s">
        <v>45</v>
      </c>
      <c r="D8" s="12" t="s">
        <v>46</v>
      </c>
      <c r="E8" s="131" t="s">
        <v>47</v>
      </c>
      <c r="F8" s="13" t="s">
        <v>14</v>
      </c>
      <c r="G8" s="13" t="s">
        <v>15</v>
      </c>
      <c r="H8" s="13" t="s">
        <v>16</v>
      </c>
      <c r="I8" s="12"/>
      <c r="J8" s="12" t="s">
        <v>17</v>
      </c>
      <c r="K8" s="14" t="s">
        <v>12</v>
      </c>
    </row>
    <row r="9" spans="1:15" x14ac:dyDescent="0.25">
      <c r="A9" s="16"/>
      <c r="B9" s="17"/>
      <c r="C9" s="19"/>
      <c r="D9" s="132"/>
      <c r="E9" s="19"/>
      <c r="F9" s="18"/>
      <c r="G9" s="18"/>
      <c r="H9" s="17"/>
      <c r="I9" s="19"/>
      <c r="J9" s="17"/>
      <c r="K9" s="20"/>
    </row>
    <row r="10" spans="1:15" x14ac:dyDescent="0.25">
      <c r="A10" s="21">
        <v>1</v>
      </c>
      <c r="B10" s="22" t="s">
        <v>18</v>
      </c>
      <c r="C10" s="49">
        <v>-6.3812552281112103</v>
      </c>
      <c r="D10" s="23">
        <v>-82.146007649716921</v>
      </c>
      <c r="E10" s="23">
        <v>-220.32669810228981</v>
      </c>
      <c r="F10" s="23">
        <v>-346.08411201951094</v>
      </c>
      <c r="G10" s="23">
        <v>-514.32360591879115</v>
      </c>
      <c r="H10" s="23">
        <v>-650.56157161248848</v>
      </c>
      <c r="I10" s="24"/>
      <c r="J10" s="23">
        <f>SUM(C10:H10)</f>
        <v>-1819.8232505309086</v>
      </c>
      <c r="K10" s="25">
        <f>A10</f>
        <v>1</v>
      </c>
    </row>
    <row r="11" spans="1:15" x14ac:dyDescent="0.25">
      <c r="A11" s="21"/>
      <c r="B11" s="22"/>
      <c r="C11" s="27"/>
      <c r="D11" s="22"/>
      <c r="E11" s="27"/>
      <c r="F11" s="26"/>
      <c r="G11" s="26"/>
      <c r="H11" s="22"/>
      <c r="I11" s="27"/>
      <c r="J11" s="22"/>
      <c r="K11" s="25"/>
    </row>
    <row r="12" spans="1:15" x14ac:dyDescent="0.25">
      <c r="A12" s="21">
        <f>A10+1</f>
        <v>2</v>
      </c>
      <c r="B12" s="22" t="s">
        <v>19</v>
      </c>
      <c r="C12" s="40">
        <v>-3.452647367588848</v>
      </c>
      <c r="D12" s="28">
        <v>-39.686256455210888</v>
      </c>
      <c r="E12" s="28">
        <v>-95.224929975751465</v>
      </c>
      <c r="F12" s="28">
        <v>-133.15613750848223</v>
      </c>
      <c r="G12" s="28">
        <v>-159.11530086798055</v>
      </c>
      <c r="H12" s="28">
        <v>-134.00793451963975</v>
      </c>
      <c r="I12" s="29"/>
      <c r="J12" s="28">
        <f>SUM(C12:H12)</f>
        <v>-564.64320669465371</v>
      </c>
      <c r="K12" s="25">
        <f>A12</f>
        <v>2</v>
      </c>
    </row>
    <row r="13" spans="1:15" x14ac:dyDescent="0.25">
      <c r="A13" s="21"/>
      <c r="B13" s="22"/>
      <c r="C13" s="33"/>
      <c r="D13" s="34"/>
      <c r="E13" s="46"/>
      <c r="F13" s="30"/>
      <c r="G13" s="31"/>
      <c r="H13" s="32"/>
      <c r="I13" s="33"/>
      <c r="J13" s="34"/>
      <c r="K13" s="25"/>
    </row>
    <row r="14" spans="1:15" x14ac:dyDescent="0.25">
      <c r="A14" s="21">
        <f>A12+1</f>
        <v>3</v>
      </c>
      <c r="B14" s="22" t="s">
        <v>20</v>
      </c>
      <c r="C14" s="33">
        <f>C10+C12</f>
        <v>-9.8339025957000583</v>
      </c>
      <c r="D14" s="38">
        <f t="shared" ref="D14:I14" si="0">D10+D12</f>
        <v>-121.83226410492782</v>
      </c>
      <c r="E14" s="33">
        <f t="shared" si="0"/>
        <v>-315.55162807804129</v>
      </c>
      <c r="F14" s="35">
        <f t="shared" si="0"/>
        <v>-479.24024952799317</v>
      </c>
      <c r="G14" s="36">
        <f t="shared" si="0"/>
        <v>-673.43890678677167</v>
      </c>
      <c r="H14" s="37">
        <f t="shared" si="0"/>
        <v>-784.56950613212825</v>
      </c>
      <c r="I14" s="36">
        <f t="shared" si="0"/>
        <v>0</v>
      </c>
      <c r="J14" s="38">
        <f>SUM(C14:H14)</f>
        <v>-2384.4664572255624</v>
      </c>
      <c r="K14" s="25">
        <f>A14</f>
        <v>3</v>
      </c>
    </row>
    <row r="15" spans="1:15" x14ac:dyDescent="0.25">
      <c r="A15" s="21"/>
      <c r="B15" s="22"/>
      <c r="C15" s="33"/>
      <c r="D15" s="38"/>
      <c r="E15" s="33"/>
      <c r="F15" s="35"/>
      <c r="G15" s="38"/>
      <c r="H15" s="38"/>
      <c r="I15" s="33"/>
      <c r="J15" s="39"/>
      <c r="K15" s="25"/>
    </row>
    <row r="16" spans="1:15" x14ac:dyDescent="0.25">
      <c r="A16" s="21">
        <f>A14+1</f>
        <v>4</v>
      </c>
      <c r="B16" s="22" t="s">
        <v>21</v>
      </c>
      <c r="C16" s="40">
        <f>ROUND(C14*0.010275,0)</f>
        <v>0</v>
      </c>
      <c r="D16" s="28">
        <f>ROUND(D14*0.010275,0)</f>
        <v>-1</v>
      </c>
      <c r="E16" s="134">
        <f>ROUND(E14*0.010275,0)</f>
        <v>-3</v>
      </c>
      <c r="F16" s="40">
        <f>ROUND(F14*0.010207,0)</f>
        <v>-5</v>
      </c>
      <c r="G16" s="28">
        <f>ROUND(G14*0.010207,0)</f>
        <v>-7</v>
      </c>
      <c r="H16" s="28">
        <f>ROUND(H14*0.010207,0)</f>
        <v>-8</v>
      </c>
      <c r="I16" s="28">
        <f>ROUND(I14*0.010207,0)</f>
        <v>0</v>
      </c>
      <c r="J16" s="41">
        <f>SUM(C16:H16)</f>
        <v>-24</v>
      </c>
      <c r="K16" s="25">
        <f>A16</f>
        <v>4</v>
      </c>
    </row>
    <row r="17" spans="1:12" x14ac:dyDescent="0.25">
      <c r="A17" s="21"/>
      <c r="B17" s="22"/>
      <c r="C17" s="33"/>
      <c r="D17" s="38"/>
      <c r="E17" s="33"/>
      <c r="F17" s="35"/>
      <c r="G17" s="38"/>
      <c r="H17" s="38"/>
      <c r="I17" s="33"/>
      <c r="J17" s="39"/>
      <c r="K17" s="25"/>
    </row>
    <row r="18" spans="1:12" x14ac:dyDescent="0.25">
      <c r="A18" s="21">
        <f>A16+1</f>
        <v>5</v>
      </c>
      <c r="B18" s="42" t="s">
        <v>56</v>
      </c>
      <c r="C18" s="135">
        <f>C14+C16</f>
        <v>-9.8339025957000583</v>
      </c>
      <c r="D18" s="136">
        <f t="shared" ref="D18:I18" si="1">D14+D16</f>
        <v>-122.83226410492782</v>
      </c>
      <c r="E18" s="135">
        <f t="shared" si="1"/>
        <v>-318.55162807804129</v>
      </c>
      <c r="F18" s="43">
        <f t="shared" si="1"/>
        <v>-484.24024952799317</v>
      </c>
      <c r="G18" s="44">
        <f t="shared" si="1"/>
        <v>-680.43890678677167</v>
      </c>
      <c r="H18" s="44">
        <f t="shared" si="1"/>
        <v>-792.56950613212825</v>
      </c>
      <c r="I18" s="44">
        <f t="shared" si="1"/>
        <v>0</v>
      </c>
      <c r="J18" s="45">
        <f>SUM(C18:H18)</f>
        <v>-2408.4664572255624</v>
      </c>
      <c r="K18" s="25">
        <f>K16+1</f>
        <v>5</v>
      </c>
    </row>
    <row r="19" spans="1:12" x14ac:dyDescent="0.25">
      <c r="A19" s="21"/>
      <c r="B19" s="22"/>
      <c r="C19" s="33"/>
      <c r="D19" s="38"/>
      <c r="E19" s="46"/>
      <c r="F19" s="30"/>
      <c r="G19" s="34"/>
      <c r="H19" s="34"/>
      <c r="I19" s="46"/>
      <c r="J19" s="39"/>
      <c r="K19" s="25"/>
    </row>
    <row r="20" spans="1:12" x14ac:dyDescent="0.25">
      <c r="A20" s="21">
        <f>A18+1</f>
        <v>6</v>
      </c>
      <c r="B20" s="22" t="s">
        <v>23</v>
      </c>
      <c r="C20" s="41">
        <f>ROUND(C14*0.00169,0)</f>
        <v>0</v>
      </c>
      <c r="D20" s="41">
        <f>ROUND(D14*0.00165,0)</f>
        <v>0</v>
      </c>
      <c r="E20" s="41">
        <f>ROUND(E14*0.00173,0)</f>
        <v>-1</v>
      </c>
      <c r="F20" s="41">
        <f>ROUND(F14*0.00205,0)</f>
        <v>-1</v>
      </c>
      <c r="G20" s="41">
        <f>ROUND(G14*0.00205,0)</f>
        <v>-1</v>
      </c>
      <c r="H20" s="28">
        <f>ROUND(H14*0.00551,0)</f>
        <v>-4</v>
      </c>
      <c r="I20" s="41">
        <f>ROUND(I14*0.00173,0)</f>
        <v>0</v>
      </c>
      <c r="J20" s="41">
        <f>SUM(C20:H20)</f>
        <v>-7</v>
      </c>
      <c r="K20" s="25">
        <f>K18+1</f>
        <v>6</v>
      </c>
      <c r="L20" s="47"/>
    </row>
    <row r="21" spans="1:12" x14ac:dyDescent="0.25">
      <c r="A21" s="21"/>
      <c r="B21" s="22"/>
      <c r="C21" s="49"/>
      <c r="D21" s="23"/>
      <c r="E21" s="49"/>
      <c r="F21" s="48"/>
      <c r="G21" s="23"/>
      <c r="H21" s="23"/>
      <c r="I21" s="49"/>
      <c r="J21" s="50"/>
      <c r="K21" s="25"/>
      <c r="L21" s="47"/>
    </row>
    <row r="22" spans="1:12" ht="16.5" thickBot="1" x14ac:dyDescent="0.3">
      <c r="A22" s="51">
        <f>A20+1</f>
        <v>7</v>
      </c>
      <c r="B22" s="52" t="s">
        <v>57</v>
      </c>
      <c r="C22" s="139">
        <f>C18+C20</f>
        <v>-9.8339025957000583</v>
      </c>
      <c r="D22" s="54">
        <f t="shared" ref="D22:I22" si="2">D18+D20</f>
        <v>-122.83226410492782</v>
      </c>
      <c r="E22" s="54">
        <f t="shared" si="2"/>
        <v>-319.55162807804129</v>
      </c>
      <c r="F22" s="53">
        <f t="shared" si="2"/>
        <v>-485.24024952799317</v>
      </c>
      <c r="G22" s="54">
        <f t="shared" si="2"/>
        <v>-681.43890678677167</v>
      </c>
      <c r="H22" s="54">
        <f t="shared" si="2"/>
        <v>-796.56950613212825</v>
      </c>
      <c r="I22" s="54">
        <f t="shared" si="2"/>
        <v>0</v>
      </c>
      <c r="J22" s="55">
        <f>SUM(C22:H22)</f>
        <v>-2415.4664572255624</v>
      </c>
      <c r="K22" s="25">
        <f>K20+1</f>
        <v>7</v>
      </c>
      <c r="L22" s="47"/>
    </row>
    <row r="23" spans="1:12" ht="17.25" thickTop="1" thickBot="1" x14ac:dyDescent="0.3">
      <c r="A23" s="56"/>
      <c r="B23" s="57"/>
      <c r="C23" s="10"/>
      <c r="D23" s="57"/>
      <c r="E23" s="10"/>
      <c r="F23" s="58"/>
      <c r="G23" s="57"/>
      <c r="H23" s="57"/>
      <c r="I23" s="10"/>
      <c r="J23" s="57"/>
      <c r="K23" s="59"/>
    </row>
    <row r="24" spans="1:12" x14ac:dyDescent="0.25">
      <c r="A24" s="60"/>
      <c r="C24" s="61"/>
      <c r="D24" s="61"/>
      <c r="E24" s="61"/>
      <c r="F24" s="61"/>
      <c r="G24" s="61"/>
      <c r="H24" s="61"/>
      <c r="I24" s="61"/>
    </row>
    <row r="25" spans="1:12" x14ac:dyDescent="0.25">
      <c r="A25" s="60"/>
      <c r="C25" s="61"/>
      <c r="D25" s="61"/>
      <c r="E25" s="61"/>
      <c r="F25" s="61"/>
      <c r="G25" s="61"/>
      <c r="H25" s="141"/>
      <c r="I25" s="61"/>
    </row>
    <row r="26" spans="1:12" x14ac:dyDescent="0.25">
      <c r="A26" s="60">
        <f>A22+1</f>
        <v>8</v>
      </c>
      <c r="B26" s="142" t="s">
        <v>51</v>
      </c>
      <c r="C26" s="143">
        <v>-18.918778758874538</v>
      </c>
      <c r="D26" s="143">
        <v>-119.16350644485</v>
      </c>
      <c r="E26" s="143">
        <v>-289.40917274120113</v>
      </c>
      <c r="F26" s="143">
        <v>-475.05595196617497</v>
      </c>
      <c r="G26" s="143">
        <v>-634.66355393339904</v>
      </c>
      <c r="H26" s="143">
        <v>-722.13966743768151</v>
      </c>
      <c r="I26" s="143"/>
      <c r="J26" s="143">
        <f>SUM(C26:I26)</f>
        <v>-2259.350631282181</v>
      </c>
    </row>
    <row r="27" spans="1:12" x14ac:dyDescent="0.25">
      <c r="A27" s="60"/>
      <c r="C27" s="61"/>
      <c r="D27" s="61"/>
      <c r="E27" s="61"/>
      <c r="F27" s="61"/>
      <c r="G27" s="61"/>
      <c r="H27" s="61"/>
      <c r="I27" s="61"/>
      <c r="J27" s="144"/>
    </row>
    <row r="28" spans="1:12" x14ac:dyDescent="0.25">
      <c r="A28" s="60">
        <f>A26+1</f>
        <v>9</v>
      </c>
      <c r="B28" s="145" t="s">
        <v>52</v>
      </c>
      <c r="C28" s="146">
        <f>+C22-C26</f>
        <v>9.0848761631744797</v>
      </c>
      <c r="D28" s="146">
        <f t="shared" ref="D28:J28" si="3">+D22-D26</f>
        <v>-3.6687576600778158</v>
      </c>
      <c r="E28" s="146">
        <f t="shared" si="3"/>
        <v>-30.142455336840158</v>
      </c>
      <c r="F28" s="146">
        <f t="shared" si="3"/>
        <v>-10.184297561818198</v>
      </c>
      <c r="G28" s="146">
        <f t="shared" si="3"/>
        <v>-46.775352853372624</v>
      </c>
      <c r="H28" s="146">
        <f t="shared" si="3"/>
        <v>-74.429838694446744</v>
      </c>
      <c r="I28" s="146">
        <f t="shared" si="3"/>
        <v>0</v>
      </c>
      <c r="J28" s="146">
        <f t="shared" si="3"/>
        <v>-156.11582594338142</v>
      </c>
    </row>
    <row r="29" spans="1:12" x14ac:dyDescent="0.25">
      <c r="A29" s="60"/>
      <c r="C29" s="147"/>
      <c r="D29" s="147"/>
      <c r="E29" s="148"/>
      <c r="F29" s="147"/>
      <c r="G29" s="147"/>
      <c r="H29" s="147"/>
      <c r="I29" s="61"/>
      <c r="J29" s="147"/>
    </row>
    <row r="30" spans="1:12" ht="18.75" x14ac:dyDescent="0.25">
      <c r="A30" s="62">
        <v>1</v>
      </c>
      <c r="B30" s="27" t="s">
        <v>25</v>
      </c>
    </row>
    <row r="31" spans="1:12" ht="18.75" x14ac:dyDescent="0.25">
      <c r="A31" s="62"/>
      <c r="B31" s="27"/>
    </row>
    <row r="32" spans="1:12" ht="18.75" x14ac:dyDescent="0.25">
      <c r="A32" s="62"/>
      <c r="B32" s="27"/>
    </row>
    <row r="33" spans="1:10" ht="18.75" x14ac:dyDescent="0.25">
      <c r="A33" s="62"/>
      <c r="B33" s="27"/>
    </row>
    <row r="34" spans="1:10" ht="18.75" x14ac:dyDescent="0.25">
      <c r="A34" s="62"/>
      <c r="B34" s="27"/>
    </row>
    <row r="35" spans="1:10" ht="18.75" x14ac:dyDescent="0.25">
      <c r="A35" s="62"/>
      <c r="B35" s="27"/>
    </row>
    <row r="36" spans="1:10" ht="18.75" x14ac:dyDescent="0.25">
      <c r="A36" s="62"/>
      <c r="B36" s="27"/>
    </row>
    <row r="38" spans="1:10" ht="15.75" customHeight="1" x14ac:dyDescent="0.25">
      <c r="A38" s="63"/>
      <c r="B38" s="64"/>
      <c r="C38" s="64"/>
      <c r="D38" s="64"/>
      <c r="E38" s="64"/>
      <c r="F38" s="64"/>
      <c r="G38" s="64"/>
      <c r="H38" s="64"/>
      <c r="I38" s="64"/>
      <c r="J38" s="64"/>
    </row>
    <row r="39" spans="1:10" x14ac:dyDescent="0.25">
      <c r="A39" s="63"/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0.6" customHeight="1" x14ac:dyDescent="0.25">
      <c r="A40" s="65"/>
      <c r="B40" s="64"/>
      <c r="C40" s="64"/>
      <c r="D40" s="64"/>
      <c r="E40" s="64"/>
      <c r="F40" s="64"/>
      <c r="G40" s="64"/>
      <c r="H40" s="64"/>
      <c r="I40" s="64"/>
      <c r="J40" s="64"/>
    </row>
  </sheetData>
  <mergeCells count="1">
    <mergeCell ref="A5:K5"/>
  </mergeCells>
  <phoneticPr fontId="16" type="noConversion"/>
  <printOptions horizontalCentered="1"/>
  <pageMargins left="0.25" right="0.25" top="0.5" bottom="0.5" header="0.25" footer="0.25"/>
  <pageSetup scale="56" orientation="landscape" r:id="rId1"/>
  <headerFooter scaleWithDoc="0" alignWithMargins="0">
    <oddFooter>&amp;C&amp;A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0F80AE-B5F3-46DC-B825-5EF5C89C5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7D58B-2CD8-49BE-A7AD-F494968F34C0}">
  <ds:schemaRefs>
    <ds:schemaRef ds:uri="http://schemas.microsoft.com/office/2006/metadata/properties"/>
    <ds:schemaRef ds:uri="http://schemas.microsoft.com/office/infopath/2007/PartnerControls"/>
    <ds:schemaRef ds:uri="1ee868c9-5247-4011-927d-9c68ed1e53dd"/>
    <ds:schemaRef ds:uri="d3533485-01ac-4c85-a144-d07c02817ce0"/>
  </ds:schemaRefs>
</ds:datastoreItem>
</file>

<file path=customXml/itemProps3.xml><?xml version="1.0" encoding="utf-8"?>
<ds:datastoreItem xmlns:ds="http://schemas.openxmlformats.org/officeDocument/2006/customXml" ds:itemID="{17AA4DC0-5FB8-4BB0-A227-080EFF28B8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Oth BTRR Adj-all Rate Base Adj</vt:lpstr>
      <vt:lpstr>Tree Trimming Error Correction</vt:lpstr>
      <vt:lpstr>2025 Otr BTRR Adj-RTO Adder Ref</vt:lpstr>
      <vt:lpstr>2025 RTO Adder AFUDC Ref Est.</vt:lpstr>
      <vt:lpstr>Adder AFUDC Refund Est. Compare</vt:lpstr>
      <vt:lpstr>'2025 RTO Adder AFUDC Ref Est.'!Print_Area</vt:lpstr>
      <vt:lpstr>'Adder AFUDC Refund Est. Compare'!Print_Area</vt:lpstr>
      <vt:lpstr>'Tree Trimming Error Correction'!Print_Area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Currey, Adam P</dc:creator>
  <cp:lastModifiedBy>Pham, Jenny L.</cp:lastModifiedBy>
  <cp:lastPrinted>2026-06-09T20:44:10Z</cp:lastPrinted>
  <dcterms:created xsi:type="dcterms:W3CDTF">2026-06-03T17:19:14Z</dcterms:created>
  <dcterms:modified xsi:type="dcterms:W3CDTF">2026-06-09T20:44:33Z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2026-06-03T18:06:04Z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0e041e78-d845-4bce-8947-760a001a1ff4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10, 3, 0, 1</vt:lpwstr>
  </property>
  <property fmtid="{D5CDD505-2E9C-101B-9397-08002B2CF9AE}" pid="12" name="ContentTypeId">
    <vt:lpwstr>0x010100A535CF2B8EB50246BC563305BEF1695D</vt:lpwstr>
  </property>
</Properties>
</file>