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drawings/drawing1.xml" ContentType="application/vnd.openxmlformats-officedocument.drawing+xml"/>
  <Override PartName="/xl/customProperty12.bin" ContentType="application/vnd.openxmlformats-officedocument.spreadsheetml.customProperty"/>
  <Override PartName="/xl/drawings/drawing2.xml" ContentType="application/vnd.openxmlformats-officedocument.drawing+xml"/>
  <Override PartName="/xl/customProperty1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6/TO6-Cycle 3 Formula Rate Filing/June Posting/Cost Adjustment Workpapers - June Posting/Filing Copies/"/>
    </mc:Choice>
  </mc:AlternateContent>
  <xr:revisionPtr revIDLastSave="121" documentId="8_{AC12084F-EC5F-4156-A4DE-1AAFC23321DB}" xr6:coauthVersionLast="47" xr6:coauthVersionMax="47" xr10:uidLastSave="{50E896BE-ADDA-4F24-94B7-DB899EEBA47F}"/>
  <bookViews>
    <workbookView xWindow="-28920" yWindow="-120" windowWidth="29040" windowHeight="15720" tabRatio="937" xr2:uid="{6BC565E3-49E4-429C-B788-523BEAB166ED}"/>
  </bookViews>
  <sheets>
    <sheet name="Pg1 TO5 C6 Error Correction" sheetId="14" r:id="rId1"/>
    <sheet name="Pg2 BK-1 Comparison TO5 C6 " sheetId="13" r:id="rId2"/>
    <sheet name="Pg3 Rev BK-1 TO5 C6" sheetId="8" r:id="rId3"/>
    <sheet name="Pg4 As Filed BK-1 TO5 C6" sheetId="7" r:id="rId4"/>
    <sheet name="Pg5 Rev Stmt AH" sheetId="10" r:id="rId5"/>
    <sheet name="Pg6 As Filed Stmt AH" sheetId="2" r:id="rId6"/>
    <sheet name="Pg7 Rev AH-1" sheetId="9" r:id="rId7"/>
    <sheet name="Pg8 As Filed AH-1" sheetId="3" r:id="rId8"/>
    <sheet name="Pg9 Rev Stmt AL" sheetId="12" r:id="rId9"/>
    <sheet name="Pg10 As Filed Stmt AL" sheetId="4" r:id="rId10"/>
    <sheet name="Pg11 Rev Stmt AV" sheetId="11" r:id="rId11"/>
    <sheet name="Pg12 As Filed Stmt AV" sheetId="5" r:id="rId12"/>
    <sheet name="Pg13 TO5 C6 Int Calc" sheetId="15" r:id="rId13"/>
    <sheet name="FERC Interest Rates" sheetId="16" r:id="rId14"/>
  </sheets>
  <definedNames>
    <definedName name="____May2007">{"2002Frcst","05Month",FALSE,"Frcst Format 2002"}</definedName>
    <definedName name="___May2007">{"2002Frcst","05Month",FALSE,"Frcst Format 2002"}</definedName>
    <definedName name="__FDS_HYPERLINK_TOGGLE_STATE__">"ON"</definedName>
    <definedName name="__May2007">{"2002Frcst","05Month",FALSE,"Frcst Format 2002"}</definedName>
    <definedName name="_AtRisk_SimSetting_AutomaticallyGenerateReports">FALSE</definedName>
    <definedName name="_AtRisk_SimSetting_AutomaticResultsDisplayMode">1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16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Behavior">1</definedName>
    <definedName name="_AtRisk_SimSetting_StdRecalcWithoutRiskStatic">0</definedName>
    <definedName name="_AtRisk_SimSetting_StdRecalcWithoutRiskStaticPercentile">0.5</definedName>
    <definedName name="_May2007">{"2002Frcst","05Month",FALSE,"Frcst Format 2002"}</definedName>
    <definedName name="_Order1">255</definedName>
    <definedName name="_Order2">255</definedName>
    <definedName name="abc">"3Q12KMQDU0T4XKGIPPUR4OEMV"</definedName>
    <definedName name="anscount">2</definedName>
    <definedName name="AS2DocOpenMode">"AS2DocumentEdit"</definedName>
    <definedName name="AS2HasNoAutoHeaderFooter">" "</definedName>
    <definedName name="AS2NamedRange">3</definedName>
    <definedName name="AS2ReportLS">1</definedName>
    <definedName name="AS2SyncStepLS">0</definedName>
    <definedName name="AS2VersionLS">300</definedName>
    <definedName name="BG_Del">15</definedName>
    <definedName name="BG_Ins">4</definedName>
    <definedName name="BG_Mod">6</definedName>
    <definedName name="CBWorkbookPriority">-21190210</definedName>
    <definedName name="ddf">{"2002Frcst","06Month",FALSE,"Frcst Format 2002"}</definedName>
    <definedName name="ev.Calculation">-4105</definedName>
    <definedName name="ev.Initialized">FALSE</definedName>
    <definedName name="EV__LASTREFTIME__">39504.3191203704</definedName>
    <definedName name="hn.ExtDb">FALSE</definedName>
    <definedName name="hn.ModelType">"DEAL"</definedName>
    <definedName name="hn.ModelVersion">1</definedName>
    <definedName name="hn.NoUpload">0</definedName>
    <definedName name="HTML_Control1">{"'Attachment'!$A$1:$L$49"}</definedName>
    <definedName name="HTML_Control2">{"'Attachment'!$A$1:$L$49"}</definedName>
    <definedName name="HTML_Control3">{"'Attachment'!$A$1:$L$49"}</definedName>
    <definedName name="IQ_ACCOUNT_CHANGE">"c1449"</definedName>
    <definedName name="IQ_ACCOUNTING_STANDARD">"c4539"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CAGR">"c6159"</definedName>
    <definedName name="IQ_ACCT_RECV_10YR_ANN_GROWTH">"c1924"</definedName>
    <definedName name="IQ_ACCT_RECV_1YR_ANN_GROWTH">"c1919"</definedName>
    <definedName name="IQ_ACCT_RECV_2YR_ANN_CAGR">"c6155"</definedName>
    <definedName name="IQ_ACCT_RECV_2YR_ANN_GROWTH">"c1920"</definedName>
    <definedName name="IQ_ACCT_RECV_3YR_ANN_CAGR">"c6156"</definedName>
    <definedName name="IQ_ACCT_RECV_3YR_ANN_GROWTH">"c1921"</definedName>
    <definedName name="IQ_ACCT_RECV_5YR_ANN_CAGR">"c6157"</definedName>
    <definedName name="IQ_ACCT_RECV_5YR_ANN_GROWTH">"c1922"</definedName>
    <definedName name="IQ_ACCT_RECV_7YR_ANN_CAGR">"c6158"</definedName>
    <definedName name="IQ_ACCT_RECV_7YR_ANN_GROWTH">"c1923"</definedName>
    <definedName name="IQ_ACCUM_DEP">"c1340"</definedName>
    <definedName name="IQ_ACCUMULATED_PENSION_OBLIGATION">"c2244"</definedName>
    <definedName name="IQ_ACCUMULATED_PENSION_OBLIGATION_DOMESTIC">"c2657"</definedName>
    <definedName name="IQ_ACCUMULATED_PENSION_OBLIGATION_FOREIGN">"c2665"</definedName>
    <definedName name="IQ_ACQ_COST_SUB">"c2125"</definedName>
    <definedName name="IQ_ACQ_COSTS_CAPITALIZED">"c5"</definedName>
    <definedName name="IQ_ACQUIRE_REAL_ESTATE_CF">"c6"</definedName>
    <definedName name="IQ_ACQUISITION_RE_ASSETS">"c1628"</definedName>
    <definedName name="IQ_AD">"c7"</definedName>
    <definedName name="IQ_ADD_PAID_IN">"c1344"</definedName>
    <definedName name="IQ_ADDIN">"AUTO"</definedName>
    <definedName name="IQ_ADJ_AVG_BANK_ASSETS">"c2671"</definedName>
    <definedName name="IQ_ADMIN_RATIO">"c2784"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">"c6195"</definedName>
    <definedName name="IQ_AE_REIT">"c13"</definedName>
    <definedName name="IQ_AE_UTI">"c14"</definedName>
    <definedName name="IQ_AH_EARNED">"c2744"</definedName>
    <definedName name="IQ_AH_POLICY_BENEFITS_EXP">"c2789"</definedName>
    <definedName name="IQ_AIR_AIRPLANES_NOT_IN_SERVICE">"c2842"</definedName>
    <definedName name="IQ_AIR_AIRPLANES_SUBLEASED">"c2841"</definedName>
    <definedName name="IQ_AIR_ASK">"c2813"</definedName>
    <definedName name="IQ_AIR_ASK_INCREASE">"c2826"</definedName>
    <definedName name="IQ_AIR_ASM">"c2812"</definedName>
    <definedName name="IQ_AIR_ASM_INCREASE">"c2825"</definedName>
    <definedName name="IQ_AIR_AVG_AGE">"c2843"</definedName>
    <definedName name="IQ_AIR_BREAK_EVEN_FACTOR">"c2822"</definedName>
    <definedName name="IQ_AIR_CAPITAL_LEASE">"c2833"</definedName>
    <definedName name="IQ_AIR_COMPLETION_FACTOR">"c2824"</definedName>
    <definedName name="IQ_AIR_ENPLANED_PSGRS">"c2809"</definedName>
    <definedName name="IQ_AIR_FUEL_CONSUMED">"c2806"</definedName>
    <definedName name="IQ_AIR_FUEL_CONSUMED_L">"c2807"</definedName>
    <definedName name="IQ_AIR_FUEL_COST">"c2803"</definedName>
    <definedName name="IQ_AIR_FUEL_COST_L">"c2804"</definedName>
    <definedName name="IQ_AIR_FUEL_EXP">"c2802"</definedName>
    <definedName name="IQ_AIR_FUEL_EXP_PERCENT">"c2805"</definedName>
    <definedName name="IQ_AIR_LEASED">"c2835"</definedName>
    <definedName name="IQ_AIR_LOAD_FACTOR">"c2823"</definedName>
    <definedName name="IQ_AIR_NEW_AIRPLANES">"c2839"</definedName>
    <definedName name="IQ_AIR_OPER_EXP_ASK">"c2821"</definedName>
    <definedName name="IQ_AIR_OPER_EXP_ASM">"c2820"</definedName>
    <definedName name="IQ_AIR_OPER_LEASE">"c2834"</definedName>
    <definedName name="IQ_AIR_OPER_REV_YIELD_ASK">"c2819"</definedName>
    <definedName name="IQ_AIR_OPER_REV_YIELD_ASM">"c2818"</definedName>
    <definedName name="IQ_AIR_OPTIONS">"c2837"</definedName>
    <definedName name="IQ_AIR_ORDERS">"c2836"</definedName>
    <definedName name="IQ_AIR_OWNED">"c2832"</definedName>
    <definedName name="IQ_AIR_PSGR_REV_YIELD_ASK">"c2817"</definedName>
    <definedName name="IQ_AIR_PSGR_REV_YIELD_ASM">"c2816"</definedName>
    <definedName name="IQ_AIR_PSGR_REV_YIELD_RPK">"c2815"</definedName>
    <definedName name="IQ_AIR_PSGR_REV_YIELD_RPM">"c2814"</definedName>
    <definedName name="IQ_AIR_PURCHASE_RIGHTS">"c2838"</definedName>
    <definedName name="IQ_AIR_RETIRED_AIRPLANES">"c2840"</definedName>
    <definedName name="IQ_AIR_REV_PSGRS_CARRIED">"c2808"</definedName>
    <definedName name="IQ_AIR_REV_SCHEDULED_SERVICE">"c2830"</definedName>
    <definedName name="IQ_AIR_RPK">"c2811"</definedName>
    <definedName name="IQ_AIR_RPM">"c2810"</definedName>
    <definedName name="IQ_AIR_STAGE_LENGTH">"c2828"</definedName>
    <definedName name="IQ_AIR_STAGE_LENGTH_KM">"c2829"</definedName>
    <definedName name="IQ_AIR_TOTAL">"c2831"</definedName>
    <definedName name="IQ_AIR_UTILIZATION">"c2827"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CAGR">"c6035"</definedName>
    <definedName name="IQ_ALLOWANCE_10YR_ANN_GROWTH">"c18"</definedName>
    <definedName name="IQ_ALLOWANCE_1YR_ANN_GROWTH">"c19"</definedName>
    <definedName name="IQ_ALLOWANCE_2YR_ANN_CAGR">"c6036"</definedName>
    <definedName name="IQ_ALLOWANCE_2YR_ANN_GROWTH">"c20"</definedName>
    <definedName name="IQ_ALLOWANCE_3YR_ANN_CAGR">"c6037"</definedName>
    <definedName name="IQ_ALLOWANCE_3YR_ANN_GROWTH">"c21"</definedName>
    <definedName name="IQ_ALLOWANCE_5YR_ANN_CAGR">"c6038"</definedName>
    <definedName name="IQ_ALLOWANCE_5YR_ANN_GROWTH">"c22"</definedName>
    <definedName name="IQ_ALLOWANCE_7YR_ANN_CAGR">"c6039"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ORTIZATION">"c1591"</definedName>
    <definedName name="IQ_AMT_OUT">"c2145"</definedName>
    <definedName name="IQ_ANNU_DISTRIBUTION_UNIT">"c3004"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">"c6196"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">"c6197"</definedName>
    <definedName name="IQ_AR_REIT">"c43"</definedName>
    <definedName name="IQ_AR_TURNS">"c44"</definedName>
    <definedName name="IQ_AR_UTI">"c45"</definedName>
    <definedName name="IQ_ARPU">"c2126"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">"c6198"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">"c6199"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OPER_LEASE_DEPR">"c2070"</definedName>
    <definedName name="IQ_ASSETS_OPER_LEASE_GROSS">"c2071"</definedName>
    <definedName name="IQ_ASSUMED_AH_EARNED">"c2741"</definedName>
    <definedName name="IQ_ASSUMED_EARNED">"c2731"</definedName>
    <definedName name="IQ_ASSUMED_LIFE_EARNED">"c2736"</definedName>
    <definedName name="IQ_ASSUMED_LIFE_IN_FORCE">"c2766"</definedName>
    <definedName name="IQ_ASSUMED_PC_EARNED">"c2746"</definedName>
    <definedName name="IQ_ASSUMED_WRITTEN">"c2725"</definedName>
    <definedName name="IQ_AUDITOR_NAME">"c1539"</definedName>
    <definedName name="IQ_AUDITOR_OPINION">"c1540"</definedName>
    <definedName name="IQ_AUTO_WRITTEN">"c62"</definedName>
    <definedName name="IQ_AVG_BANK_ASSETS">"c2072"</definedName>
    <definedName name="IQ_AVG_BANK_LOANS">"c2073"</definedName>
    <definedName name="IQ_AVG_BROKER_REC">"c63"</definedName>
    <definedName name="IQ_AVG_BROKER_REC_NO">"c64"</definedName>
    <definedName name="IQ_AVG_BROKER_REC_NO_REUT">"c5315"</definedName>
    <definedName name="IQ_AVG_BROKER_REC_REUT">"c3630"</definedName>
    <definedName name="IQ_AVG_DAILY_VOL">"c65"</definedName>
    <definedName name="IQ_AVG_EMPLOYEES">"c6019"</definedName>
    <definedName name="IQ_AVG_INDUSTRY_REC">"c4455"</definedName>
    <definedName name="IQ_AVG_INDUSTRY_REC_NO">"c4454"</definedName>
    <definedName name="IQ_AVG_INT_BEAR_LIAB">"c66"</definedName>
    <definedName name="IQ_AVG_INT_BEAR_LIAB_10YR_ANN_CAGR">"c6040"</definedName>
    <definedName name="IQ_AVG_INT_BEAR_LIAB_10YR_ANN_GROWTH">"c67"</definedName>
    <definedName name="IQ_AVG_INT_BEAR_LIAB_1YR_ANN_GROWTH">"c68"</definedName>
    <definedName name="IQ_AVG_INT_BEAR_LIAB_2YR_ANN_CAGR">"c6041"</definedName>
    <definedName name="IQ_AVG_INT_BEAR_LIAB_2YR_ANN_GROWTH">"c69"</definedName>
    <definedName name="IQ_AVG_INT_BEAR_LIAB_3YR_ANN_CAGR">"c6042"</definedName>
    <definedName name="IQ_AVG_INT_BEAR_LIAB_3YR_ANN_GROWTH">"c70"</definedName>
    <definedName name="IQ_AVG_INT_BEAR_LIAB_5YR_ANN_CAGR">"c6043"</definedName>
    <definedName name="IQ_AVG_INT_BEAR_LIAB_5YR_ANN_GROWTH">"c71"</definedName>
    <definedName name="IQ_AVG_INT_BEAR_LIAB_7YR_ANN_CAGR">"c6044"</definedName>
    <definedName name="IQ_AVG_INT_BEAR_LIAB_7YR_ANN_GROWTH">"c72"</definedName>
    <definedName name="IQ_AVG_INT_EARN_ASSETS">"c73"</definedName>
    <definedName name="IQ_AVG_INT_EARN_ASSETS_10YR_ANN_CAGR">"c6045"</definedName>
    <definedName name="IQ_AVG_INT_EARN_ASSETS_10YR_ANN_GROWTH">"c74"</definedName>
    <definedName name="IQ_AVG_INT_EARN_ASSETS_1YR_ANN_GROWTH">"c75"</definedName>
    <definedName name="IQ_AVG_INT_EARN_ASSETS_2YR_ANN_CAGR">"c6046"</definedName>
    <definedName name="IQ_AVG_INT_EARN_ASSETS_2YR_ANN_GROWTH">"c76"</definedName>
    <definedName name="IQ_AVG_INT_EARN_ASSETS_3YR_ANN_CAGR">"c6047"</definedName>
    <definedName name="IQ_AVG_INT_EARN_ASSETS_3YR_ANN_GROWTH">"c77"</definedName>
    <definedName name="IQ_AVG_INT_EARN_ASSETS_5YR_ANN_CAGR">"c6048"</definedName>
    <definedName name="IQ_AVG_INT_EARN_ASSETS_5YR_ANN_GROWTH">"c78"</definedName>
    <definedName name="IQ_AVG_INT_EARN_ASSETS_7YR_ANN_CAGR">"c6049"</definedName>
    <definedName name="IQ_AVG_INT_EARN_ASSETS_7YR_ANN_GROWTH">"c79"</definedName>
    <definedName name="IQ_AVG_MKTCAP">"c80"</definedName>
    <definedName name="IQ_AVG_PRICE">"c81"</definedName>
    <definedName name="IQ_AVG_PRICE_TARGET">"c82"</definedName>
    <definedName name="IQ_AVG_SHAREOUTSTANDING">"c83"</definedName>
    <definedName name="IQ_AVG_TEMP_EMPLOYEES">"c6020"</definedName>
    <definedName name="IQ_AVG_TEV">"c84"</definedName>
    <definedName name="IQ_AVG_VOLUME">"c1346"</definedName>
    <definedName name="IQ_BANK_DEBT">"c2544"</definedName>
    <definedName name="IQ_BANK_DEBT_PCT">"c2545"</definedName>
    <definedName name="IQ_BASIC_EPS_EXCL">"c85"</definedName>
    <definedName name="IQ_BASIC_EPS_INCL">"c86"</definedName>
    <definedName name="IQ_BASIC_NORMAL_EPS">"c1592"</definedName>
    <definedName name="IQ_BASIC_OUTSTANDING_CURRENT_EST">"c4128"</definedName>
    <definedName name="IQ_BASIC_OUTSTANDING_CURRENT_HIGH_EST">"c4129"</definedName>
    <definedName name="IQ_BASIC_OUTSTANDING_CURRENT_LOW_EST">"c4130"</definedName>
    <definedName name="IQ_BASIC_OUTSTANDING_CURRENT_MEDIAN_EST">"c4131"</definedName>
    <definedName name="IQ_BASIC_OUTSTANDING_CURRENT_NUM_EST">"c4132"</definedName>
    <definedName name="IQ_BASIC_OUTSTANDING_CURRENT_STDDEV_EST">"c4133"</definedName>
    <definedName name="IQ_BASIC_OUTSTANDING_EST">"c4134"</definedName>
    <definedName name="IQ_BASIC_OUTSTANDING_HIGH_EST">"c4135"</definedName>
    <definedName name="IQ_BASIC_OUTSTANDING_LOW_EST">"c4136"</definedName>
    <definedName name="IQ_BASIC_OUTSTANDING_MEDIAN_EST">"c4137"</definedName>
    <definedName name="IQ_BASIC_OUTSTANDING_NUM_EST">"c4138"</definedName>
    <definedName name="IQ_BASIC_OUTSTANDING_STDDEV_EST">"c4139"</definedName>
    <definedName name="IQ_BASIC_WEIGHT">"c87"</definedName>
    <definedName name="IQ_BASIC_WEIGHT_EST">"c4140"</definedName>
    <definedName name="IQ_BASIC_WEIGHT_GUIDANCE">"c4141"</definedName>
    <definedName name="IQ_BASIC_WEIGHT_HIGH_EST">"c4142"</definedName>
    <definedName name="IQ_BASIC_WEIGHT_LOW_EST">"c4143"</definedName>
    <definedName name="IQ_BASIC_WEIGHT_MEDIAN_EST">"c4144"</definedName>
    <definedName name="IQ_BASIC_WEIGHT_NUM_EST">"c4145"</definedName>
    <definedName name="IQ_BASIC_WEIGHT_STDDEV_EST">"c4146"</definedName>
    <definedName name="IQ_BENCHMARK_SECURITY">"c2154"</definedName>
    <definedName name="IQ_BENCHMARK_SPRD">"c2153"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OND_COUPON">"c2183"</definedName>
    <definedName name="IQ_BOND_COUPON_TYPE">"c2184"</definedName>
    <definedName name="IQ_BOND_PRICE">"c2162"</definedName>
    <definedName name="IQ_BROK_COMISSION">"c98"</definedName>
    <definedName name="IQ_BROK_COMMISSION">"c3514"</definedName>
    <definedName name="IQ_BUILDINGS">"c99"</definedName>
    <definedName name="IQ_BUS_SEG_ASSETS">"c4067"</definedName>
    <definedName name="IQ_BUS_SEG_ASSETS_ABS">"c4089"</definedName>
    <definedName name="IQ_BUS_SEG_ASSETS_TOTAL">"c4112"</definedName>
    <definedName name="IQ_BUS_SEG_CAPEX">"c4079"</definedName>
    <definedName name="IQ_BUS_SEG_CAPEX_ABS">"c4101"</definedName>
    <definedName name="IQ_BUS_SEG_CAPEX_TOTAL">"c4116"</definedName>
    <definedName name="IQ_BUS_SEG_DA">"c4078"</definedName>
    <definedName name="IQ_BUS_SEG_DA_ABS">"c4100"</definedName>
    <definedName name="IQ_BUS_SEG_DA_TOTAL">"c4115"</definedName>
    <definedName name="IQ_BUS_SEG_EARNINGS_OP">"c4063"</definedName>
    <definedName name="IQ_BUS_SEG_EARNINGS_OP_ABS">"c4085"</definedName>
    <definedName name="IQ_BUS_SEG_EARNINGS_OP_TOTAL">"c4108"</definedName>
    <definedName name="IQ_BUS_SEG_EBT">"c4064"</definedName>
    <definedName name="IQ_BUS_SEG_EBT_ABS">"c4086"</definedName>
    <definedName name="IQ_BUS_SEG_EBT_TOTAL">"c4110"</definedName>
    <definedName name="IQ_BUS_SEG_GP">"c4066"</definedName>
    <definedName name="IQ_BUS_SEG_GP_ABS">"c4088"</definedName>
    <definedName name="IQ_BUS_SEG_GP_TOTAL">"c4109"</definedName>
    <definedName name="IQ_BUS_SEG_INC_TAX">"c4077"</definedName>
    <definedName name="IQ_BUS_SEG_INC_TAX_ABS">"c4099"</definedName>
    <definedName name="IQ_BUS_SEG_INC_TAX_TOTAL">"c4114"</definedName>
    <definedName name="IQ_BUS_SEG_INTEREST_EXP">"c4076"</definedName>
    <definedName name="IQ_BUS_SEG_INTEREST_EXP_ABS">"c4098"</definedName>
    <definedName name="IQ_BUS_SEG_INTEREST_EXP_TOTAL">"c4113"</definedName>
    <definedName name="IQ_BUS_SEG_NAME">"c5482"</definedName>
    <definedName name="IQ_BUS_SEG_NAME_ABS">"c5483"</definedName>
    <definedName name="IQ_BUS_SEG_NI">"c4065"</definedName>
    <definedName name="IQ_BUS_SEG_NI_ABS">"c4087"</definedName>
    <definedName name="IQ_BUS_SEG_NI_TOTAL">"c4111"</definedName>
    <definedName name="IQ_BUS_SEG_OPER_INC">"c4062"</definedName>
    <definedName name="IQ_BUS_SEG_OPER_INC_ABS">"c4084"</definedName>
    <definedName name="IQ_BUS_SEG_OPER_INC_TOTAL">"c4107"</definedName>
    <definedName name="IQ_BUS_SEG_REV">"c4068"</definedName>
    <definedName name="IQ_BUS_SEG_REV_ABS">"c4090"</definedName>
    <definedName name="IQ_BUS_SEG_REV_TOTAL">"c4106"</definedName>
    <definedName name="IQ_BUSINESS_DESCRIPTION">"c322"</definedName>
    <definedName name="IQ_BV_EST">"c5624"</definedName>
    <definedName name="IQ_BV_HIGH_EST">"c5626"</definedName>
    <definedName name="IQ_BV_LOW_EST">"c5627"</definedName>
    <definedName name="IQ_BV_MEDIAN_EST">"c5625"</definedName>
    <definedName name="IQ_BV_NUM_EST">"c5628"</definedName>
    <definedName name="IQ_BV_OVER_SHARES">"c1349"</definedName>
    <definedName name="IQ_BV_SHARE">"c100"</definedName>
    <definedName name="IQ_BV_SHARE_ACT_OR_EST">"c3587"</definedName>
    <definedName name="IQ_BV_SHARE_ACT_OR_EST_REUT">"c5477"</definedName>
    <definedName name="IQ_BV_SHARE_EST">"c3541"</definedName>
    <definedName name="IQ_BV_SHARE_EST_REUT">"c5439"</definedName>
    <definedName name="IQ_BV_SHARE_HIGH_EST">"c3542"</definedName>
    <definedName name="IQ_BV_SHARE_HIGH_EST_REUT">"c5441"</definedName>
    <definedName name="IQ_BV_SHARE_LOW_EST">"c3543"</definedName>
    <definedName name="IQ_BV_SHARE_LOW_EST_REUT">"c5442"</definedName>
    <definedName name="IQ_BV_SHARE_MEDIAN_EST">"c3544"</definedName>
    <definedName name="IQ_BV_SHARE_MEDIAN_EST_REUT">"c5440"</definedName>
    <definedName name="IQ_BV_SHARE_NUM_EST">"c3539"</definedName>
    <definedName name="IQ_BV_SHARE_NUM_EST_REUT">"c5443"</definedName>
    <definedName name="IQ_BV_SHARE_STDDEV_EST">"c3540"</definedName>
    <definedName name="IQ_BV_SHARE_STDDEV_EST_REUT">"c5444"</definedName>
    <definedName name="IQ_BV_STDDEV_EST">"c5629"</definedName>
    <definedName name="IQ_CABLE_ARPU">"c2869"</definedName>
    <definedName name="IQ_CABLE_ARPU_ANALOG">"c2864"</definedName>
    <definedName name="IQ_CABLE_ARPU_BASIC">"c2866"</definedName>
    <definedName name="IQ_CABLE_ARPU_BBAND">"c2867"</definedName>
    <definedName name="IQ_CABLE_ARPU_DIG">"c2865"</definedName>
    <definedName name="IQ_CABLE_ARPU_PHONE">"c2868"</definedName>
    <definedName name="IQ_CABLE_BASIC_PENETRATION">"c2850"</definedName>
    <definedName name="IQ_CABLE_BBAND_PENETRATION">"c2852"</definedName>
    <definedName name="IQ_CABLE_BBAND_PENETRATION_THP">"c2851"</definedName>
    <definedName name="IQ_CABLE_CHURN">"c2874"</definedName>
    <definedName name="IQ_CABLE_CHURN_BASIC">"c2871"</definedName>
    <definedName name="IQ_CABLE_CHURN_BBAND">"c2872"</definedName>
    <definedName name="IQ_CABLE_CHURN_DIG">"c2870"</definedName>
    <definedName name="IQ_CABLE_CHURN_PHONE">"c2873"</definedName>
    <definedName name="IQ_CABLE_HOMES_PER_MILE">"c2849"</definedName>
    <definedName name="IQ_CABLE_HP_BBAND">"c2845"</definedName>
    <definedName name="IQ_CABLE_HP_DIG">"c2844"</definedName>
    <definedName name="IQ_CABLE_HP_PHONE">"c2846"</definedName>
    <definedName name="IQ_CABLE_MILES_PASSED">"c2848"</definedName>
    <definedName name="IQ_CABLE_OTHER_REV">"c2882"</definedName>
    <definedName name="IQ_CABLE_PHONE_PENETRATION">"c2853"</definedName>
    <definedName name="IQ_CABLE_PROGRAMMING_COSTS">"c2884"</definedName>
    <definedName name="IQ_CABLE_REV_ADVERT">"c2880"</definedName>
    <definedName name="IQ_CABLE_REV_ANALOG">"c2875"</definedName>
    <definedName name="IQ_CABLE_REV_BASIC">"c2877"</definedName>
    <definedName name="IQ_CABLE_REV_BBAND">"c2878"</definedName>
    <definedName name="IQ_CABLE_REV_COMMERCIAL">"c2881"</definedName>
    <definedName name="IQ_CABLE_REV_DIG">"c2876"</definedName>
    <definedName name="IQ_CABLE_REV_PHONE">"c2879"</definedName>
    <definedName name="IQ_CABLE_RGU">"c2863"</definedName>
    <definedName name="IQ_CABLE_SUBS_ANALOG">"c2855"</definedName>
    <definedName name="IQ_CABLE_SUBS_BASIC">"c2857"</definedName>
    <definedName name="IQ_CABLE_SUBS_BBAND">"c2858"</definedName>
    <definedName name="IQ_CABLE_SUBS_BUNDLED">"c2861"</definedName>
    <definedName name="IQ_CABLE_SUBS_DIG">"c2856"</definedName>
    <definedName name="IQ_CABLE_SUBS_NON_VIDEO">"c2860"</definedName>
    <definedName name="IQ_CABLE_SUBS_PHONE">"c2859"</definedName>
    <definedName name="IQ_CABLE_SUBS_TOTAL">"c2862"</definedName>
    <definedName name="IQ_CABLE_THP">"c2847"</definedName>
    <definedName name="IQ_CABLE_TOTAL_PENETRATION">"c2854"</definedName>
    <definedName name="IQ_CABLE_TOTAL_REV">"c2883"</definedName>
    <definedName name="IQ_CAL_Q">"c101"</definedName>
    <definedName name="IQ_CAL_Y">"c102"</definedName>
    <definedName name="IQ_CALC_TYPE_BS">"c3086"</definedName>
    <definedName name="IQ_CALC_TYPE_CF">"c3085"</definedName>
    <definedName name="IQ_CALC_TYPE_IS">"c3084"</definedName>
    <definedName name="IQ_CALL_DATE_SCHEDULE">"c2481"</definedName>
    <definedName name="IQ_CALL_FEATURE">"c2197"</definedName>
    <definedName name="IQ_CALL_PRICE_SCHEDULE">"c2482"</definedName>
    <definedName name="IQ_CALLABLE">"c2196"</definedName>
    <definedName name="IQ_CAP_LOSS_CF_1YR">"c3474"</definedName>
    <definedName name="IQ_CAP_LOSS_CF_2YR">"c3475"</definedName>
    <definedName name="IQ_CAP_LOSS_CF_3YR">"c3476"</definedName>
    <definedName name="IQ_CAP_LOSS_CF_4YR">"c3477"</definedName>
    <definedName name="IQ_CAP_LOSS_CF_5YR">"c3478"</definedName>
    <definedName name="IQ_CAP_LOSS_CF_AFTER_FIVE">"c3479"</definedName>
    <definedName name="IQ_CAP_LOSS_CF_MAX_YEAR">"c3482"</definedName>
    <definedName name="IQ_CAP_LOSS_CF_NO_EXP">"c3480"</definedName>
    <definedName name="IQ_CAP_LOSS_CF_TOTAL">"c3481"</definedName>
    <definedName name="IQ_CAPEX">"c103"</definedName>
    <definedName name="IQ_CAPEX_10YR_ANN_CAGR">"c6050"</definedName>
    <definedName name="IQ_CAPEX_10YR_ANN_GROWTH">"c104"</definedName>
    <definedName name="IQ_CAPEX_1YR_ANN_GROWTH">"c105"</definedName>
    <definedName name="IQ_CAPEX_2YR_ANN_CAGR">"c6051"</definedName>
    <definedName name="IQ_CAPEX_2YR_ANN_GROWTH">"c106"</definedName>
    <definedName name="IQ_CAPEX_3YR_ANN_CAGR">"c6052"</definedName>
    <definedName name="IQ_CAPEX_3YR_ANN_GROWTH">"c107"</definedName>
    <definedName name="IQ_CAPEX_5YR_ANN_CAGR">"c6053"</definedName>
    <definedName name="IQ_CAPEX_5YR_ANN_GROWTH">"c108"</definedName>
    <definedName name="IQ_CAPEX_7YR_ANN_CAGR">"c6054"</definedName>
    <definedName name="IQ_CAPEX_7YR_ANN_GROWTH">"c109"</definedName>
    <definedName name="IQ_CAPEX_ACT_OR_EST">"c3584"</definedName>
    <definedName name="IQ_CAPEX_ACT_OR_EST_REUT">"c5474"</definedName>
    <definedName name="IQ_CAPEX_BNK">"c110"</definedName>
    <definedName name="IQ_CAPEX_BR">"c111"</definedName>
    <definedName name="IQ_CAPEX_EST">"c3523"</definedName>
    <definedName name="IQ_CAPEX_EST_REUT">"c3969"</definedName>
    <definedName name="IQ_CAPEX_FIN">"c112"</definedName>
    <definedName name="IQ_CAPEX_GUIDANCE">"c4150"</definedName>
    <definedName name="IQ_CAPEX_HIGH_EST">"c3524"</definedName>
    <definedName name="IQ_CAPEX_HIGH_EST_REUT">"c3971"</definedName>
    <definedName name="IQ_CAPEX_HIGH_GUIDANCE">"c4180"</definedName>
    <definedName name="IQ_CAPEX_INS">"c113"</definedName>
    <definedName name="IQ_CAPEX_LOW_EST">"c3525"</definedName>
    <definedName name="IQ_CAPEX_LOW_EST_REUT">"c3972"</definedName>
    <definedName name="IQ_CAPEX_LOW_GUIDANCE">"c4220"</definedName>
    <definedName name="IQ_CAPEX_MEDIAN_EST">"c3526"</definedName>
    <definedName name="IQ_CAPEX_MEDIAN_EST_REUT">"c3970"</definedName>
    <definedName name="IQ_CAPEX_NUM_EST">"c3521"</definedName>
    <definedName name="IQ_CAPEX_NUM_EST_REUT">"c3973"</definedName>
    <definedName name="IQ_CAPEX_STDDEV_EST">"c3522"</definedName>
    <definedName name="IQ_CAPEX_STDDEV_EST_REUT">"c3974"</definedName>
    <definedName name="IQ_CAPEX_UTI">"c114"</definedName>
    <definedName name="IQ_CAPITAL_LEASE">"c1350"</definedName>
    <definedName name="IQ_CAPITAL_LEASES">"c115"</definedName>
    <definedName name="IQ_CAPITAL_LEASES_TOTAL">"c3031"</definedName>
    <definedName name="IQ_CAPITAL_LEASES_TOTAL_PCT">"c2506"</definedName>
    <definedName name="IQ_CAPITALIZED_INTEREST">"c3460"</definedName>
    <definedName name="IQ_CAPITALIZED_INTEREST_BOP">"c3459"</definedName>
    <definedName name="IQ_CAPITALIZED_INTEREST_EOP">"c3464"</definedName>
    <definedName name="IQ_CAPITALIZED_INTEREST_EXP">"c3461"</definedName>
    <definedName name="IQ_CAPITALIZED_INTEREST_OTHER_ADJ">"c3463"</definedName>
    <definedName name="IQ_CAPITALIZED_INTEREST_WRITE_OFF">"c3462"</definedName>
    <definedName name="IQ_CASH">"c1458"</definedName>
    <definedName name="IQ_CASH_ACQUIRE_CF">"c116"</definedName>
    <definedName name="IQ_CASH_CONVERSION">"c117"</definedName>
    <definedName name="IQ_CASH_DUE_BANKS">"c1351"</definedName>
    <definedName name="IQ_CASH_EPS_ACT_OR_EST">"c5638"</definedName>
    <definedName name="IQ_CASH_EPS_EST">"c5631"</definedName>
    <definedName name="IQ_CASH_EPS_HIGH_EST">"c5633"</definedName>
    <definedName name="IQ_CASH_EPS_LOW_EST">"c5634"</definedName>
    <definedName name="IQ_CASH_EPS_MEDIAN_EST">"c5632"</definedName>
    <definedName name="IQ_CASH_EPS_NUM_EST">"c5635"</definedName>
    <definedName name="IQ_CASH_EPS_STDDEV_EST">"c5636"</definedName>
    <definedName name="IQ_CASH_EQUIV">"c118"</definedName>
    <definedName name="IQ_CASH_FINAN">"c119"</definedName>
    <definedName name="IQ_CASH_FLOW_ACT_OR_EST">"c4154"</definedName>
    <definedName name="IQ_CASH_FLOW_EST">"c4153"</definedName>
    <definedName name="IQ_CASH_FLOW_GUIDANCE">"c4155"</definedName>
    <definedName name="IQ_CASH_FLOW_HIGH_EST">"c4156"</definedName>
    <definedName name="IQ_CASH_FLOW_HIGH_GUIDANCE">"c4201"</definedName>
    <definedName name="IQ_CASH_FLOW_LOW_EST">"c4157"</definedName>
    <definedName name="IQ_CASH_FLOW_LOW_GUIDANCE">"c4241"</definedName>
    <definedName name="IQ_CASH_FLOW_MEDIAN_EST">"c4158"</definedName>
    <definedName name="IQ_CASH_FLOW_NUM_EST">"c4159"</definedName>
    <definedName name="IQ_CASH_FLOW_STDDEV_EST">"c4160"</definedName>
    <definedName name="IQ_CASH_INTEREST">"c120"</definedName>
    <definedName name="IQ_CASH_INVEST">"c121"</definedName>
    <definedName name="IQ_CASH_OPER">"c122"</definedName>
    <definedName name="IQ_CASH_OPER_ACT_OR_EST">"c4164"</definedName>
    <definedName name="IQ_CASH_OPER_EST">"c4163"</definedName>
    <definedName name="IQ_CASH_OPER_GUIDANCE">"c4165"</definedName>
    <definedName name="IQ_CASH_OPER_HIGH_EST">"c4166"</definedName>
    <definedName name="IQ_CASH_OPER_HIGH_GUIDANCE">"c4185"</definedName>
    <definedName name="IQ_CASH_OPER_LOW_EST">"c4244"</definedName>
    <definedName name="IQ_CASH_OPER_LOW_GUIDANCE">"c4225"</definedName>
    <definedName name="IQ_CASH_OPER_MEDIAN_EST">"c4245"</definedName>
    <definedName name="IQ_CASH_OPER_NUM_EST">"c4246"</definedName>
    <definedName name="IQ_CASH_OPER_STDDEV_EST">"c4247"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ST_INVEST_EST">"c4249"</definedName>
    <definedName name="IQ_CASH_ST_INVEST_GUIDANCE">"c4250"</definedName>
    <definedName name="IQ_CASH_ST_INVEST_HIGH_EST">"c4251"</definedName>
    <definedName name="IQ_CASH_ST_INVEST_HIGH_GUIDANCE">"c4195"</definedName>
    <definedName name="IQ_CASH_ST_INVEST_LOW_EST">"c4252"</definedName>
    <definedName name="IQ_CASH_ST_INVEST_LOW_GUIDANCE">"c4235"</definedName>
    <definedName name="IQ_CASH_ST_INVEST_MEDIAN_EST">"c4253"</definedName>
    <definedName name="IQ_CASH_ST_INVEST_NUM_EST">"c4254"</definedName>
    <definedName name="IQ_CASH_ST_INVEST_STDDEV_EST">"c4255"</definedName>
    <definedName name="IQ_CASH_TAXES">"c125"</definedName>
    <definedName name="IQ_CDS_ASK">"c6027"</definedName>
    <definedName name="IQ_CDS_BID">"c6026"</definedName>
    <definedName name="IQ_CDS_CURRENCY">"c6031"</definedName>
    <definedName name="IQ_CDS_EVAL_DATE">"c6029"</definedName>
    <definedName name="IQ_CDS_MID">"c6028"</definedName>
    <definedName name="IQ_CDS_NAME">"c6034"</definedName>
    <definedName name="IQ_CDS_TERM">"c6030"</definedName>
    <definedName name="IQ_CDS_TYPE">"c6025"</definedName>
    <definedName name="IQ_CEDED_AH_EARNED">"c2743"</definedName>
    <definedName name="IQ_CEDED_CLAIM_EXP_INCUR">"c2756"</definedName>
    <definedName name="IQ_CEDED_CLAIM_EXP_PAID">"c2759"</definedName>
    <definedName name="IQ_CEDED_CLAIM_EXP_RES">"c2753"</definedName>
    <definedName name="IQ_CEDED_EARNED">"c2733"</definedName>
    <definedName name="IQ_CEDED_LIFE_EARNED">"c2738"</definedName>
    <definedName name="IQ_CEDED_LIFE_IN_FORCE">"c2768"</definedName>
    <definedName name="IQ_CEDED_PC_EARNED">"c2748"</definedName>
    <definedName name="IQ_CEDED_WRITTEN">"c2727"</definedName>
    <definedName name="IQ_CFO_10YR_ANN_CAGR">"c6055"</definedName>
    <definedName name="IQ_CFO_10YR_ANN_GROWTH">"c126"</definedName>
    <definedName name="IQ_CFO_1YR_ANN_GROWTH">"c127"</definedName>
    <definedName name="IQ_CFO_2YR_ANN_CAGR">"c6056"</definedName>
    <definedName name="IQ_CFO_2YR_ANN_GROWTH">"c128"</definedName>
    <definedName name="IQ_CFO_3YR_ANN_CAGR">"c6057"</definedName>
    <definedName name="IQ_CFO_3YR_ANN_GROWTH">"c129"</definedName>
    <definedName name="IQ_CFO_5YR_ANN_CAGR">"c6058"</definedName>
    <definedName name="IQ_CFO_5YR_ANN_GROWTH">"c130"</definedName>
    <definedName name="IQ_CFO_7YR_ANN_CAGR">"c6059"</definedName>
    <definedName name="IQ_CFO_7YR_ANN_GROWTH">"c131"</definedName>
    <definedName name="IQ_CFO_CURRENT_LIAB">"c132"</definedName>
    <definedName name="IQ_CFPS_ACT_OR_EST">"c2217"</definedName>
    <definedName name="IQ_CFPS_ACT_OR_EST_REUT">"c5463"</definedName>
    <definedName name="IQ_CFPS_EST">"c1667"</definedName>
    <definedName name="IQ_CFPS_EST_REUT">"c3844"</definedName>
    <definedName name="IQ_CFPS_GUIDANCE">"c4256"</definedName>
    <definedName name="IQ_CFPS_HIGH_EST">"c1669"</definedName>
    <definedName name="IQ_CFPS_HIGH_EST_REUT">"c3846"</definedName>
    <definedName name="IQ_CFPS_HIGH_GUIDANCE">"c4167"</definedName>
    <definedName name="IQ_CFPS_LOW_EST">"c1670"</definedName>
    <definedName name="IQ_CFPS_LOW_EST_REUT">"c3847"</definedName>
    <definedName name="IQ_CFPS_LOW_GUIDANCE">"c4207"</definedName>
    <definedName name="IQ_CFPS_MEDIAN_EST">"c1668"</definedName>
    <definedName name="IQ_CFPS_MEDIAN_EST_REUT">"c3845"</definedName>
    <definedName name="IQ_CFPS_NUM_EST">"c1671"</definedName>
    <definedName name="IQ_CFPS_NUM_EST_REUT">"c3848"</definedName>
    <definedName name="IQ_CFPS_STDDEV_EST">"c1672"</definedName>
    <definedName name="IQ_CFPS_STDDEV_EST_REUT">"c3849"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">"c6200"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">"c6201"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OPER_ASSETS">"c3592"</definedName>
    <definedName name="IQ_CHANGE_NET_WORKING_CAPITAL">"c1909"</definedName>
    <definedName name="IQ_CHANGE_OTHER_NET_OPER_ASSETS">"c3593"</definedName>
    <definedName name="IQ_CHANGE_OTHER_NET_OPER_ASSETS_BNK">"c3594"</definedName>
    <definedName name="IQ_CHANGE_OTHER_NET_OPER_ASSETS_BR">"c3595"</definedName>
    <definedName name="IQ_CHANGE_OTHER_NET_OPER_ASSETS_FIN">"c3596"</definedName>
    <definedName name="IQ_CHANGE_OTHER_NET_OPER_ASSETS_INS">"c3597"</definedName>
    <definedName name="IQ_CHANGE_OTHER_NET_OPER_ASSETS_RE">"c6285"</definedName>
    <definedName name="IQ_CHANGE_OTHER_NET_OPER_ASSETS_REIT">"c3598"</definedName>
    <definedName name="IQ_CHANGE_OTHER_NET_OPER_ASSETS_UTI">"c3599"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GROSS">"c162"</definedName>
    <definedName name="IQ_CHARGE_OFFS_NET">"c163"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PTIONS_BEG_OS">"c2679"</definedName>
    <definedName name="IQ_CLASSA_OPTIONS_CANCELLED">"c2682"</definedName>
    <definedName name="IQ_CLASSA_OPTIONS_END_OS">"c2683"</definedName>
    <definedName name="IQ_CLASSA_OPTIONS_EXERCISABLE_END_OS">"c5809"</definedName>
    <definedName name="IQ_CLASSA_OPTIONS_EXERCISED">"c2681"</definedName>
    <definedName name="IQ_CLASSA_OPTIONS_GRANTED">"c2680"</definedName>
    <definedName name="IQ_CLASSA_OPTIONS_STRIKE_PRICE_BEG_OS">"c5810"</definedName>
    <definedName name="IQ_CLASSA_OPTIONS_STRIKE_PRICE_CANCELLED">"c5812"</definedName>
    <definedName name="IQ_CLASSA_OPTIONS_STRIKE_PRICE_EXERCISABLE">"c5813"</definedName>
    <definedName name="IQ_CLASSA_OPTIONS_STRIKE_PRICE_EXERCISED">"c5811"</definedName>
    <definedName name="IQ_CLASSA_OPTIONS_STRIKE_PRICE_OS">"c2684"</definedName>
    <definedName name="IQ_CLASSA_OUTSTANDING_BS_DATE">"c1971"</definedName>
    <definedName name="IQ_CLASSA_OUTSTANDING_FILING_DATE">"c1973"</definedName>
    <definedName name="IQ_CLASSA_STRIKE_PRICE_GRANTED">"c2685"</definedName>
    <definedName name="IQ_CLASSA_WARRANTS_BEG_OS">"c2705"</definedName>
    <definedName name="IQ_CLASSA_WARRANTS_CANCELLED">"c2708"</definedName>
    <definedName name="IQ_CLASSA_WARRANTS_END_OS">"c2709"</definedName>
    <definedName name="IQ_CLASSA_WARRANTS_EXERCISED">"c2707"</definedName>
    <definedName name="IQ_CLASSA_WARRANTS_ISSUED">"c2706"</definedName>
    <definedName name="IQ_CLASSA_WARRANTS_STRIKE_PRICE_ISSUED">"c2711"</definedName>
    <definedName name="IQ_CLASSA_WARRANTS_STRIKE_PRICE_OS">"c2710"</definedName>
    <definedName name="IQ_CLOSEPRICE">"c174"</definedName>
    <definedName name="IQ_CLOSEPRICE_ADJ">"c2115"</definedName>
    <definedName name="IQ_COGS">"c175"</definedName>
    <definedName name="IQ_COMBINED_RATIO">"c176"</definedName>
    <definedName name="IQ_COMMERCIAL_DOM">"c177"</definedName>
    <definedName name="IQ_COMMERCIAL_FIRE_WRITTEN">"c178"</definedName>
    <definedName name="IQ_COMMERCIAL_MORT">"c179"</definedName>
    <definedName name="IQ_COMMISS_FEES">"c180"</definedName>
    <definedName name="IQ_COMMISSION_DEF">"c181"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">"c6202"</definedName>
    <definedName name="IQ_COMMON_APIC_REIT">"c188"</definedName>
    <definedName name="IQ_COMMON_APIC_UTI">"c189"</definedName>
    <definedName name="IQ_COMMON_DIV">"c3006"</definedName>
    <definedName name="IQ_COMMON_DIV_CF">"c190"</definedName>
    <definedName name="IQ_COMMON_EQUITY_10YR_ANN_CAGR">"c6060"</definedName>
    <definedName name="IQ_COMMON_EQUITY_10YR_ANN_GROWTH">"c191"</definedName>
    <definedName name="IQ_COMMON_EQUITY_1YR_ANN_GROWTH">"c192"</definedName>
    <definedName name="IQ_COMMON_EQUITY_2YR_ANN_CAGR">"c6061"</definedName>
    <definedName name="IQ_COMMON_EQUITY_2YR_ANN_GROWTH">"c193"</definedName>
    <definedName name="IQ_COMMON_EQUITY_3YR_ANN_CAGR">"c6062"</definedName>
    <definedName name="IQ_COMMON_EQUITY_3YR_ANN_GROWTH">"c194"</definedName>
    <definedName name="IQ_COMMON_EQUITY_5YR_ANN_CAGR">"c6063"</definedName>
    <definedName name="IQ_COMMON_EQUITY_5YR_ANN_GROWTH">"c195"</definedName>
    <definedName name="IQ_COMMON_EQUITY_7YR_ANN_CAGR">"c6064"</definedName>
    <definedName name="IQ_COMMON_EQUITY_7YR_ANN_GROWTH">"c196"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">"c6203"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">"c6204"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ID">"c3513"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LOANS">"c222"</definedName>
    <definedName name="IQ_CONSUMER_LOANS">"c223"</definedName>
    <definedName name="IQ_CONV_DATE">"c2191"</definedName>
    <definedName name="IQ_CONV_EXP_DATE">"c3043"</definedName>
    <definedName name="IQ_CONV_PREMIUM">"c2195"</definedName>
    <definedName name="IQ_CONV_PRICE">"c2193"</definedName>
    <definedName name="IQ_CONV_RATIO">"c2192"</definedName>
    <definedName name="IQ_CONV_SECURITY">"c2189"</definedName>
    <definedName name="IQ_CONV_SECURITY_ISSUER">"c2190"</definedName>
    <definedName name="IQ_CONV_SECURITY_PRICE">"c2194"</definedName>
    <definedName name="IQ_CONVERT">"c2536"</definedName>
    <definedName name="IQ_CONVERT_PCT">"c2537"</definedName>
    <definedName name="IQ_CONVEXITY">"c2182"</definedName>
    <definedName name="IQ_COST_BORROWING">"c2936"</definedName>
    <definedName name="IQ_COST_BORROWINGS">"c225"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P">"c2495"</definedName>
    <definedName name="IQ_CP_PCT">"c2496"</definedName>
    <definedName name="IQ_CQ">5000</definedName>
    <definedName name="IQ_CREDIT_CARD_FEE_BNK">"c231"</definedName>
    <definedName name="IQ_CREDIT_CARD_FEE_FIN">"c1583"</definedName>
    <definedName name="IQ_CREDIT_LOSS_CF">"c232"</definedName>
    <definedName name="IQ_CUMULATIVE_SPLIT_FACTOR">"c2094"</definedName>
    <definedName name="IQ_CURR_DOMESTIC_TAXES">"c2074"</definedName>
    <definedName name="IQ_CURR_FOREIGN_TAXES">"c2075"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">"c6205"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">"c6283"</definedName>
    <definedName name="IQ_CURRENT_PORT_DEBT_REIT">"c1570"</definedName>
    <definedName name="IQ_CURRENT_PORT_DEBT_UTI">"c1571"</definedName>
    <definedName name="IQ_CURRENT_PORT_FHLB_DEBT">"c5657"</definedName>
    <definedName name="IQ_CURRENT_PORT_LEASES">"c245"</definedName>
    <definedName name="IQ_CURRENT_PORT_PCT">"c2541"</definedName>
    <definedName name="IQ_CURRENT_RATIO">"c246"</definedName>
    <definedName name="IQ_CUSIP">"c2245"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">"c6206"</definedName>
    <definedName name="IQ_DA_CF_REIT">"c254"</definedName>
    <definedName name="IQ_DA_CF_UTI">"c255"</definedName>
    <definedName name="IQ_DA_EBITDA">"c5528"</definedName>
    <definedName name="IQ_DA_FIN">"c256"</definedName>
    <definedName name="IQ_DA_INS">"c257"</definedName>
    <definedName name="IQ_DA_RE">"c6207"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">"c6208"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">"c6209"</definedName>
    <definedName name="IQ_DA_SUPPL_REIT">"c270"</definedName>
    <definedName name="IQ_DA_SUPPL_UTI">"c271"</definedName>
    <definedName name="IQ_DA_UTI">"c272"</definedName>
    <definedName name="IQ_DATED_DATE">"c2185"</definedName>
    <definedName name="IQ_DAY_COUNT">"c2161"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BT_ADJ">"c2515"</definedName>
    <definedName name="IQ_DEBT_ADJ_PCT">"c2516"</definedName>
    <definedName name="IQ_DEBT_EQUITY_EST">"c4257"</definedName>
    <definedName name="IQ_DEBT_EQUITY_HIGH_EST">"c4258"</definedName>
    <definedName name="IQ_DEBT_EQUITY_LOW_EST">"c4259"</definedName>
    <definedName name="IQ_DEBT_EQUITY_MEDIAN_EST">"c4260"</definedName>
    <definedName name="IQ_DEBT_EQUITY_NUM_EST">"c4261"</definedName>
    <definedName name="IQ_DEBT_EQUITY_STDDEV_EST">"c4262"</definedName>
    <definedName name="IQ_DEBT_EQUIV_NET_PBO">"c2938"</definedName>
    <definedName name="IQ_DEBT_EQUIV_OPER_LEASE">"c2935"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INTEREST_COST_DOMESTIC">"c2652"</definedName>
    <definedName name="IQ_DEF_BENEFIT_INTEREST_COST_FOREIGN">"c2660"</definedName>
    <definedName name="IQ_DEF_BENEFIT_OTHER_COST">"c284"</definedName>
    <definedName name="IQ_DEF_BENEFIT_OTHER_COST_DOMESTIC">"c2654"</definedName>
    <definedName name="IQ_DEF_BENEFIT_OTHER_COST_FOREIGN">"c2662"</definedName>
    <definedName name="IQ_DEF_BENEFIT_ROA">"c285"</definedName>
    <definedName name="IQ_DEF_BENEFIT_ROA_DOMESTIC">"c2653"</definedName>
    <definedName name="IQ_DEF_BENEFIT_ROA_FOREIGN">"c2661"</definedName>
    <definedName name="IQ_DEF_BENEFIT_SERVICE_COST">"c286"</definedName>
    <definedName name="IQ_DEF_BENEFIT_SERVICE_COST_DOMESTIC">"c2651"</definedName>
    <definedName name="IQ_DEF_BENEFIT_SERVICE_COST_FOREIGN">"c2659"</definedName>
    <definedName name="IQ_DEF_BENEFIT_TOTAL_COST">"c287"</definedName>
    <definedName name="IQ_DEF_BENEFIT_TOTAL_COST_DOMESTIC">"c2655"</definedName>
    <definedName name="IQ_DEF_BENEFIT_TOTAL_COST_FOREIGN">"c2663"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">"c6210"</definedName>
    <definedName name="IQ_DEF_CHARGES_LT_REIT">"c297"</definedName>
    <definedName name="IQ_DEF_CHARGES_LT_UTI">"c298"</definedName>
    <definedName name="IQ_DEF_CHARGES_RE">"c6211"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">"c6212"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">"c6213"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POSITS_FIN">"c321"</definedName>
    <definedName name="IQ_DEPOSITS_INTEREST_SECURITIES">"c5509"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SCRIPTION_LONG">"c1520"</definedName>
    <definedName name="IQ_DEVELOP_LAND">"c323"</definedName>
    <definedName name="IQ_DIFF_LASTCLOSE_TARGET_PRICE">"c1854"</definedName>
    <definedName name="IQ_DIFF_LASTCLOSE_TARGET_PRICE_REUT">"c5436"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OUTSTANDING_CURRENT_EST">"c4263"</definedName>
    <definedName name="IQ_DILUT_OUTSTANDING_CURRENT_HIGH_EST">"c4264"</definedName>
    <definedName name="IQ_DILUT_OUTSTANDING_CURRENT_LOW_EST">"c4265"</definedName>
    <definedName name="IQ_DILUT_OUTSTANDING_CURRENT_MEDIAN_EST">"c4266"</definedName>
    <definedName name="IQ_DILUT_OUTSTANDING_CURRENT_NUM_EST">"c4267"</definedName>
    <definedName name="IQ_DILUT_OUTSTANDING_CURRENT_STDDEV_EST">"c4268"</definedName>
    <definedName name="IQ_DILUT_WEIGHT">"c326"</definedName>
    <definedName name="IQ_DILUT_WEIGHT_EST">"c4269"</definedName>
    <definedName name="IQ_DILUT_WEIGHT_GUIDANCE">"c4270"</definedName>
    <definedName name="IQ_DILUT_WEIGHT_HIGH_EST">"c4271"</definedName>
    <definedName name="IQ_DILUT_WEIGHT_LOW_EST">"c4272"</definedName>
    <definedName name="IQ_DILUT_WEIGHT_MEDIAN_EST">"c4273"</definedName>
    <definedName name="IQ_DILUT_WEIGHT_NUM_EST">"c4274"</definedName>
    <definedName name="IQ_DILUT_WEIGHT_STDDEV_EST">"c4275"</definedName>
    <definedName name="IQ_DIRECT_AH_EARNED">"c2740"</definedName>
    <definedName name="IQ_DIRECT_EARNED">"c2730"</definedName>
    <definedName name="IQ_DIRECT_LIFE_EARNED">"c2735"</definedName>
    <definedName name="IQ_DIRECT_LIFE_IN_FORCE">"c2765"</definedName>
    <definedName name="IQ_DIRECT_PC_EARNED">"c2745"</definedName>
    <definedName name="IQ_DIRECT_WRITTEN">"c2724"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STRIBUTABLE_CASH">"c3002"</definedName>
    <definedName name="IQ_DISTRIBUTABLE_CASH_ACT_OR_EST">"c4278"</definedName>
    <definedName name="IQ_DISTRIBUTABLE_CASH_EST">"c4277"</definedName>
    <definedName name="IQ_DISTRIBUTABLE_CASH_GUIDANCE">"c4279"</definedName>
    <definedName name="IQ_DISTRIBUTABLE_CASH_HIGH_EST">"c4280"</definedName>
    <definedName name="IQ_DISTRIBUTABLE_CASH_HIGH_GUIDANCE">"c4198"</definedName>
    <definedName name="IQ_DISTRIBUTABLE_CASH_LOW_EST">"c4281"</definedName>
    <definedName name="IQ_DISTRIBUTABLE_CASH_LOW_GUIDANCE">"c4238"</definedName>
    <definedName name="IQ_DISTRIBUTABLE_CASH_MEDIAN_EST">"c4282"</definedName>
    <definedName name="IQ_DISTRIBUTABLE_CASH_NUM_EST">"c4283"</definedName>
    <definedName name="IQ_DISTRIBUTABLE_CASH_PAYOUT">"c3005"</definedName>
    <definedName name="IQ_DISTRIBUTABLE_CASH_SHARE">"c3003"</definedName>
    <definedName name="IQ_DISTRIBUTABLE_CASH_SHARE_ACT_OR_EST">"c4286"</definedName>
    <definedName name="IQ_DISTRIBUTABLE_CASH_SHARE_EST">"c4285"</definedName>
    <definedName name="IQ_DISTRIBUTABLE_CASH_SHARE_GUIDANCE">"c4287"</definedName>
    <definedName name="IQ_DISTRIBUTABLE_CASH_SHARE_HIGH_EST">"c4288"</definedName>
    <definedName name="IQ_DISTRIBUTABLE_CASH_SHARE_HIGH_GUIDANCE">"c4199"</definedName>
    <definedName name="IQ_DISTRIBUTABLE_CASH_SHARE_LOW_EST">"c4289"</definedName>
    <definedName name="IQ_DISTRIBUTABLE_CASH_SHARE_LOW_GUIDANCE">"c4239"</definedName>
    <definedName name="IQ_DISTRIBUTABLE_CASH_SHARE_MEDIAN_EST">"c4290"</definedName>
    <definedName name="IQ_DISTRIBUTABLE_CASH_SHARE_NUM_EST">"c4291"</definedName>
    <definedName name="IQ_DISTRIBUTABLE_CASH_SHARE_STDDEV_EST">"c4292"</definedName>
    <definedName name="IQ_DISTRIBUTABLE_CASH_STDDEV_EST">"c4294"</definedName>
    <definedName name="IQ_DIV_AMOUNT">"c3041"</definedName>
    <definedName name="IQ_DIV_PAYMENT_DATE">"c2205"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EST">"c4296"</definedName>
    <definedName name="IQ_DIVIDEND_HIGH_EST">"c4297"</definedName>
    <definedName name="IQ_DIVIDEND_LOW_EST">"c4298"</definedName>
    <definedName name="IQ_DIVIDEND_MEDIAN_EST">"c4299"</definedName>
    <definedName name="IQ_DIVIDEND_NUM_EST">"c4300"</definedName>
    <definedName name="IQ_DIVIDEND_STDDEV_EST">"c4301"</definedName>
    <definedName name="IQ_DIVIDEND_YIELD">"c332"</definedName>
    <definedName name="IQ_DNTM">700000</definedName>
    <definedName name="IQ_DO">"c333"</definedName>
    <definedName name="IQ_DO_ASSETS_CURRENT">"c334"</definedName>
    <definedName name="IQ_DO_ASSETS_LT">"c335"</definedName>
    <definedName name="IQ_DO_CF">"c336"</definedName>
    <definedName name="IQ_DOC_CLAUSE">"c6032"</definedName>
    <definedName name="IQ_DPAC_ACC">"c2799"</definedName>
    <definedName name="IQ_DPAC_AMORT">"c2795"</definedName>
    <definedName name="IQ_DPAC_BEG">"c2791"</definedName>
    <definedName name="IQ_DPAC_COMMISSIONS">"c2792"</definedName>
    <definedName name="IQ_DPAC_END">"c2801"</definedName>
    <definedName name="IQ_DPAC_FX">"c2798"</definedName>
    <definedName name="IQ_DPAC_OTHER_ADJ">"c2800"</definedName>
    <definedName name="IQ_DPAC_OTHERS">"c2793"</definedName>
    <definedName name="IQ_DPAC_PERIOD">"c2794"</definedName>
    <definedName name="IQ_DPAC_REAL_GAIN">"c2797"</definedName>
    <definedName name="IQ_DPAC_UNREAL_GAIN">"c2796"</definedName>
    <definedName name="IQ_DPS_10YR_ANN_CAGR">"c6065"</definedName>
    <definedName name="IQ_DPS_10YR_ANN_GROWTH">"c337"</definedName>
    <definedName name="IQ_DPS_1YR_ANN_GROWTH">"c338"</definedName>
    <definedName name="IQ_DPS_2YR_ANN_CAGR">"c6066"</definedName>
    <definedName name="IQ_DPS_2YR_ANN_GROWTH">"c339"</definedName>
    <definedName name="IQ_DPS_3YR_ANN_CAGR">"c6067"</definedName>
    <definedName name="IQ_DPS_3YR_ANN_GROWTH">"c340"</definedName>
    <definedName name="IQ_DPS_5YR_ANN_CAGR">"c6068"</definedName>
    <definedName name="IQ_DPS_5YR_ANN_GROWTH">"c341"</definedName>
    <definedName name="IQ_DPS_7YR_ANN_CAGR">"c6069"</definedName>
    <definedName name="IQ_DPS_7YR_ANN_GROWTH">"c342"</definedName>
    <definedName name="IQ_DPS_ACT_OR_EST">"c2218"</definedName>
    <definedName name="IQ_DPS_ACT_OR_EST_REUT">"c5464"</definedName>
    <definedName name="IQ_DPS_EST">"c1674"</definedName>
    <definedName name="IQ_DPS_EST_BOTTOM_UP">"c5493"</definedName>
    <definedName name="IQ_DPS_EST_BOTTOM_UP_REUT">"c5501"</definedName>
    <definedName name="IQ_DPS_EST_REUT">"c3851"</definedName>
    <definedName name="IQ_DPS_GUIDANCE">"c4302"</definedName>
    <definedName name="IQ_DPS_HIGH_EST">"c1676"</definedName>
    <definedName name="IQ_DPS_HIGH_EST_REUT">"c3853"</definedName>
    <definedName name="IQ_DPS_HIGH_GUIDANCE">"c4168"</definedName>
    <definedName name="IQ_DPS_LOW_EST">"c1677"</definedName>
    <definedName name="IQ_DPS_LOW_EST_REUT">"c3854"</definedName>
    <definedName name="IQ_DPS_LOW_GUIDANCE">"c4208"</definedName>
    <definedName name="IQ_DPS_MEDIAN_EST">"c1675"</definedName>
    <definedName name="IQ_DPS_MEDIAN_EST_REUT">"c3852"</definedName>
    <definedName name="IQ_DPS_NUM_EST">"c1678"</definedName>
    <definedName name="IQ_DPS_NUM_EST_REUT">"c3855"</definedName>
    <definedName name="IQ_DPS_STDDEV_EST">"c1679"</definedName>
    <definedName name="IQ_DPS_STDDEV_EST_REUT">"c3856"</definedName>
    <definedName name="IQ_DURATION">"c2181"</definedName>
    <definedName name="IQ_EARNING_ASSET_YIELD">"c343"</definedName>
    <definedName name="IQ_EARNING_CO">"c344"</definedName>
    <definedName name="IQ_EARNING_CO_10YR_ANN_CAGR">"c6070"</definedName>
    <definedName name="IQ_EARNING_CO_10YR_ANN_GROWTH">"c345"</definedName>
    <definedName name="IQ_EARNING_CO_1YR_ANN_GROWTH">"c346"</definedName>
    <definedName name="IQ_EARNING_CO_2YR_ANN_CAGR">"c6071"</definedName>
    <definedName name="IQ_EARNING_CO_2YR_ANN_GROWTH">"c347"</definedName>
    <definedName name="IQ_EARNING_CO_3YR_ANN_CAGR">"c6072"</definedName>
    <definedName name="IQ_EARNING_CO_3YR_ANN_GROWTH">"c348"</definedName>
    <definedName name="IQ_EARNING_CO_5YR_ANN_CAGR">"c6073"</definedName>
    <definedName name="IQ_EARNING_CO_5YR_ANN_GROWTH">"c349"</definedName>
    <definedName name="IQ_EARNING_CO_7YR_ANN_CAGR">"c6074"</definedName>
    <definedName name="IQ_EARNING_CO_7YR_ANN_GROWTH">"c350"</definedName>
    <definedName name="IQ_EARNING_CO_MARGIN">"c351"</definedName>
    <definedName name="IQ_EARNINGS_ANNOUNCE_DATE">"c1649"</definedName>
    <definedName name="IQ_EARNINGS_ANNOUNCE_DATE_REUT">"c5314"</definedName>
    <definedName name="IQ_EBIT">"c352"</definedName>
    <definedName name="IQ_EBIT_10YR_ANN_CAGR">"c6075"</definedName>
    <definedName name="IQ_EBIT_10YR_ANN_GROWTH">"c353"</definedName>
    <definedName name="IQ_EBIT_1YR_ANN_GROWTH">"c354"</definedName>
    <definedName name="IQ_EBIT_2YR_ANN_CAGR">"c6076"</definedName>
    <definedName name="IQ_EBIT_2YR_ANN_GROWTH">"c355"</definedName>
    <definedName name="IQ_EBIT_3YR_ANN_CAGR">"c6077"</definedName>
    <definedName name="IQ_EBIT_3YR_ANN_GROWTH">"c356"</definedName>
    <definedName name="IQ_EBIT_5YR_ANN_CAGR">"c6078"</definedName>
    <definedName name="IQ_EBIT_5YR_ANN_GROWTH">"c357"</definedName>
    <definedName name="IQ_EBIT_7YR_ANN_CAGR">"c6079"</definedName>
    <definedName name="IQ_EBIT_7YR_ANN_GROWTH">"c358"</definedName>
    <definedName name="IQ_EBIT_ACT_OR_EST">"c2219"</definedName>
    <definedName name="IQ_EBIT_ACT_OR_EST_REUT">"c5465"</definedName>
    <definedName name="IQ_EBIT_EQ_INC">"c3498"</definedName>
    <definedName name="IQ_EBIT_EQ_INC_EXCL_SBC">"c3502"</definedName>
    <definedName name="IQ_EBIT_EST">"c1681"</definedName>
    <definedName name="IQ_EBIT_EST_REUT">"c5333"</definedName>
    <definedName name="IQ_EBIT_EXCL_SBC">"c3082"</definedName>
    <definedName name="IQ_EBIT_GUIDANCE">"c4303"</definedName>
    <definedName name="IQ_EBIT_GW_ACT_OR_EST">"c4306"</definedName>
    <definedName name="IQ_EBIT_GW_EST">"c4305"</definedName>
    <definedName name="IQ_EBIT_GW_GUIDANCE">"c4307"</definedName>
    <definedName name="IQ_EBIT_GW_HIGH_EST">"c4308"</definedName>
    <definedName name="IQ_EBIT_GW_HIGH_GUIDANCE">"c4171"</definedName>
    <definedName name="IQ_EBIT_GW_LOW_EST">"c4309"</definedName>
    <definedName name="IQ_EBIT_GW_LOW_GUIDANCE">"c4211"</definedName>
    <definedName name="IQ_EBIT_GW_MEDIAN_EST">"c4310"</definedName>
    <definedName name="IQ_EBIT_GW_NUM_EST">"c4311"</definedName>
    <definedName name="IQ_EBIT_GW_STDDEV_EST">"c4312"</definedName>
    <definedName name="IQ_EBIT_HIGH_EST">"c1683"</definedName>
    <definedName name="IQ_EBIT_HIGH_EST_REUT">"c5335"</definedName>
    <definedName name="IQ_EBIT_HIGH_GUIDANCE">"c4172"</definedName>
    <definedName name="IQ_EBIT_INT">"c360"</definedName>
    <definedName name="IQ_EBIT_LOW_EST">"c1684"</definedName>
    <definedName name="IQ_EBIT_LOW_EST_REUT">"c5336"</definedName>
    <definedName name="IQ_EBIT_LOW_GUIDANCE">"c4212"</definedName>
    <definedName name="IQ_EBIT_MARGIN">"c359"</definedName>
    <definedName name="IQ_EBIT_MEDIAN_EST">"c1682"</definedName>
    <definedName name="IQ_EBIT_MEDIAN_EST_REUT">"c5334"</definedName>
    <definedName name="IQ_EBIT_NUM_EST">"c1685"</definedName>
    <definedName name="IQ_EBIT_NUM_EST_REUT">"c5337"</definedName>
    <definedName name="IQ_EBIT_OVER_IE">"c1369"</definedName>
    <definedName name="IQ_EBIT_SBC_ACT_OR_EST">"c4316"</definedName>
    <definedName name="IQ_EBIT_SBC_EST">"c4315"</definedName>
    <definedName name="IQ_EBIT_SBC_GUIDANCE">"c4317"</definedName>
    <definedName name="IQ_EBIT_SBC_GW_ACT_OR_EST">"c4320"</definedName>
    <definedName name="IQ_EBIT_SBC_GW_EST">"c4319"</definedName>
    <definedName name="IQ_EBIT_SBC_GW_GUIDANCE">"c4321"</definedName>
    <definedName name="IQ_EBIT_SBC_GW_HIGH_EST">"c4322"</definedName>
    <definedName name="IQ_EBIT_SBC_GW_HIGH_GUIDANCE">"c4193"</definedName>
    <definedName name="IQ_EBIT_SBC_GW_LOW_EST">"c4323"</definedName>
    <definedName name="IQ_EBIT_SBC_GW_LOW_GUIDANCE">"c4233"</definedName>
    <definedName name="IQ_EBIT_SBC_GW_MEDIAN_EST">"c4324"</definedName>
    <definedName name="IQ_EBIT_SBC_GW_NUM_EST">"c4325"</definedName>
    <definedName name="IQ_EBIT_SBC_GW_STDDEV_EST">"c4326"</definedName>
    <definedName name="IQ_EBIT_SBC_HIGH_EST">"c4328"</definedName>
    <definedName name="IQ_EBIT_SBC_HIGH_GUIDANCE">"c4192"</definedName>
    <definedName name="IQ_EBIT_SBC_LOW_EST">"c4329"</definedName>
    <definedName name="IQ_EBIT_SBC_LOW_GUIDANCE">"c4232"</definedName>
    <definedName name="IQ_EBIT_SBC_MEDIAN_EST">"c4330"</definedName>
    <definedName name="IQ_EBIT_SBC_NUM_EST">"c4331"</definedName>
    <definedName name="IQ_EBIT_SBC_STDDEV_EST">"c4332"</definedName>
    <definedName name="IQ_EBIT_STDDEV_EST">"c1686"</definedName>
    <definedName name="IQ_EBIT_STDDEV_EST_REUT">"c5338"</definedName>
    <definedName name="IQ_EBITA">"c1910"</definedName>
    <definedName name="IQ_EBITA_10YR_ANN_CAGR">"c6184"</definedName>
    <definedName name="IQ_EBITA_10YR_ANN_GROWTH">"c1954"</definedName>
    <definedName name="IQ_EBITA_1YR_ANN_GROWTH">"c1949"</definedName>
    <definedName name="IQ_EBITA_2YR_ANN_CAGR">"c6180"</definedName>
    <definedName name="IQ_EBITA_2YR_ANN_GROWTH">"c1950"</definedName>
    <definedName name="IQ_EBITA_3YR_ANN_CAGR">"c6181"</definedName>
    <definedName name="IQ_EBITA_3YR_ANN_GROWTH">"c1951"</definedName>
    <definedName name="IQ_EBITA_5YR_ANN_CAGR">"c6182"</definedName>
    <definedName name="IQ_EBITA_5YR_ANN_GROWTH">"c1952"</definedName>
    <definedName name="IQ_EBITA_7YR_ANN_CAGR">"c6183"</definedName>
    <definedName name="IQ_EBITA_7YR_ANN_GROWTH">"c1953"</definedName>
    <definedName name="IQ_EBITA_EQ_INC">"c3497"</definedName>
    <definedName name="IQ_EBITA_EQ_INC_EXCL_SBC">"c3501"</definedName>
    <definedName name="IQ_EBITA_EXCL_SBC">"c3080"</definedName>
    <definedName name="IQ_EBITA_MARGIN">"c1963"</definedName>
    <definedName name="IQ_EBITDA">"c361"</definedName>
    <definedName name="IQ_EBITDA_10YR_ANN_CAGR">"c6080"</definedName>
    <definedName name="IQ_EBITDA_10YR_ANN_GROWTH">"c362"</definedName>
    <definedName name="IQ_EBITDA_1YR_ANN_GROWTH">"c363"</definedName>
    <definedName name="IQ_EBITDA_2YR_ANN_CAGR">"c6081"</definedName>
    <definedName name="IQ_EBITDA_2YR_ANN_GROWTH">"c364"</definedName>
    <definedName name="IQ_EBITDA_3YR_ANN_CAGR">"c6082"</definedName>
    <definedName name="IQ_EBITDA_3YR_ANN_GROWTH">"c365"</definedName>
    <definedName name="IQ_EBITDA_5YR_ANN_CAGR">"c6083"</definedName>
    <definedName name="IQ_EBITDA_5YR_ANN_GROWTH">"c366"</definedName>
    <definedName name="IQ_EBITDA_7YR_ANN_CAGR">"c6084"</definedName>
    <definedName name="IQ_EBITDA_7YR_ANN_GROWTH">"c367"</definedName>
    <definedName name="IQ_EBITDA_ACT_OR_EST">"c2215"</definedName>
    <definedName name="IQ_EBITDA_ACT_OR_EST_REUT">"c5462"</definedName>
    <definedName name="IQ_EBITDA_CAPEX_INT">"c368"</definedName>
    <definedName name="IQ_EBITDA_CAPEX_OVER_TOTAL_IE">"c1370"</definedName>
    <definedName name="IQ_EBITDA_EQ_INC">"c3496"</definedName>
    <definedName name="IQ_EBITDA_EQ_INC_EXCL_SBC">"c3500"</definedName>
    <definedName name="IQ_EBITDA_EST">"c369"</definedName>
    <definedName name="IQ_EBITDA_EST_REUT">"c3640"</definedName>
    <definedName name="IQ_EBITDA_EXCL_SBC">"c3081"</definedName>
    <definedName name="IQ_EBITDA_GUIDANCE">"c4334"</definedName>
    <definedName name="IQ_EBITDA_HIGH_EST">"c370"</definedName>
    <definedName name="IQ_EBITDA_HIGH_EST_REUT">"c3642"</definedName>
    <definedName name="IQ_EBITDA_HIGH_GUIDANCE">"c4170"</definedName>
    <definedName name="IQ_EBITDA_INT">"c373"</definedName>
    <definedName name="IQ_EBITDA_LOW_EST">"c371"</definedName>
    <definedName name="IQ_EBITDA_LOW_EST_REUT">"c3643"</definedName>
    <definedName name="IQ_EBITDA_LOW_GUIDANCE">"c4210"</definedName>
    <definedName name="IQ_EBITDA_MARGIN">"c372"</definedName>
    <definedName name="IQ_EBITDA_MEDIAN_EST">"c1663"</definedName>
    <definedName name="IQ_EBITDA_MEDIAN_EST_REUT">"c3641"</definedName>
    <definedName name="IQ_EBITDA_NUM_EST">"c374"</definedName>
    <definedName name="IQ_EBITDA_NUM_EST_REUT">"c3644"</definedName>
    <definedName name="IQ_EBITDA_OVER_TOTAL_IE">"c1371"</definedName>
    <definedName name="IQ_EBITDA_SBC_ACT_OR_EST">"c4337"</definedName>
    <definedName name="IQ_EBITDA_SBC_EST">"c4336"</definedName>
    <definedName name="IQ_EBITDA_SBC_GUIDANCE">"c4338"</definedName>
    <definedName name="IQ_EBITDA_SBC_HIGH_EST">"c4339"</definedName>
    <definedName name="IQ_EBITDA_SBC_HIGH_GUIDANCE">"c4194"</definedName>
    <definedName name="IQ_EBITDA_SBC_LOW_EST">"c4340"</definedName>
    <definedName name="IQ_EBITDA_SBC_LOW_GUIDANCE">"c4234"</definedName>
    <definedName name="IQ_EBITDA_SBC_MEDIAN_EST">"c4341"</definedName>
    <definedName name="IQ_EBITDA_SBC_NUM_EST">"c4342"</definedName>
    <definedName name="IQ_EBITDA_SBC_STDDEV_EST">"c4343"</definedName>
    <definedName name="IQ_EBITDA_STDDEV_EST">"c375"</definedName>
    <definedName name="IQ_EBITDA_STDDEV_EST_REUT">"c3645"</definedName>
    <definedName name="IQ_EBITDAR">"c2989"</definedName>
    <definedName name="IQ_EBITDAR_EQ_INC">"c3499"</definedName>
    <definedName name="IQ_EBITDAR_EQ_INC_EXCL_SBC">"c3503"</definedName>
    <definedName name="IQ_EBITDAR_EXCL_SBC">"c3083"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">"c6214"</definedName>
    <definedName name="IQ_EBT_EXCL_REIT">"c384"</definedName>
    <definedName name="IQ_EBT_EXCL_UTI">"c385"</definedName>
    <definedName name="IQ_EBT_FIN">"c386"</definedName>
    <definedName name="IQ_EBT_GAAP_GUIDANCE">"c4345"</definedName>
    <definedName name="IQ_EBT_GAAP_HIGH_GUIDANCE">"c4174"</definedName>
    <definedName name="IQ_EBT_GAAP_LOW_GUIDANCE">"c4214"</definedName>
    <definedName name="IQ_EBT_GUIDANCE">"c4346"</definedName>
    <definedName name="IQ_EBT_GW_GUIDANCE">"c4347"</definedName>
    <definedName name="IQ_EBT_GW_HIGH_GUIDANCE">"c4175"</definedName>
    <definedName name="IQ_EBT_GW_LOW_GUIDANCE">"c4215"</definedName>
    <definedName name="IQ_EBT_HIGH_GUIDANCE">"c4173"</definedName>
    <definedName name="IQ_EBT_INCL_MARGIN">"c387"</definedName>
    <definedName name="IQ_EBT_INS">"c388"</definedName>
    <definedName name="IQ_EBT_LOW_GUIDANCE">"c4213"</definedName>
    <definedName name="IQ_EBT_RE">"c6215"</definedName>
    <definedName name="IQ_EBT_REIT">"c389"</definedName>
    <definedName name="IQ_EBT_SBC_ACT_OR_EST">"c4350"</definedName>
    <definedName name="IQ_EBT_SBC_EST">"c4349"</definedName>
    <definedName name="IQ_EBT_SBC_GUIDANCE">"c4351"</definedName>
    <definedName name="IQ_EBT_SBC_GW_ACT_OR_EST">"c4354"</definedName>
    <definedName name="IQ_EBT_SBC_GW_EST">"c4353"</definedName>
    <definedName name="IQ_EBT_SBC_GW_GUIDANCE">"c4355"</definedName>
    <definedName name="IQ_EBT_SBC_GW_HIGH_EST">"c4356"</definedName>
    <definedName name="IQ_EBT_SBC_GW_HIGH_GUIDANCE">"c4191"</definedName>
    <definedName name="IQ_EBT_SBC_GW_LOW_EST">"c4357"</definedName>
    <definedName name="IQ_EBT_SBC_GW_LOW_GUIDANCE">"c4231"</definedName>
    <definedName name="IQ_EBT_SBC_GW_MEDIAN_EST">"c4358"</definedName>
    <definedName name="IQ_EBT_SBC_GW_NUM_EST">"c4359"</definedName>
    <definedName name="IQ_EBT_SBC_GW_STDDEV_EST">"c4360"</definedName>
    <definedName name="IQ_EBT_SBC_HIGH_EST">"c4362"</definedName>
    <definedName name="IQ_EBT_SBC_HIGH_GUIDANCE">"c4190"</definedName>
    <definedName name="IQ_EBT_SBC_LOW_EST">"c4363"</definedName>
    <definedName name="IQ_EBT_SBC_LOW_GUIDANCE">"c4230"</definedName>
    <definedName name="IQ_EBT_SBC_MEDIAN_EST">"c4364"</definedName>
    <definedName name="IQ_EBT_SBC_NUM_EST">"c4365"</definedName>
    <definedName name="IQ_EBT_SBC_STDDEV_EST">"c4366"</definedName>
    <definedName name="IQ_EBT_UTI">"c390"</definedName>
    <definedName name="IQ_ECS_AUTHORIZED_SHARES">"c5583"</definedName>
    <definedName name="IQ_ECS_AUTHORIZED_SHARES_ABS">"c5597"</definedName>
    <definedName name="IQ_ECS_CONVERT_FACTOR">"c5581"</definedName>
    <definedName name="IQ_ECS_CONVERT_FACTOR_ABS">"c5595"</definedName>
    <definedName name="IQ_ECS_CONVERT_INTO">"c5580"</definedName>
    <definedName name="IQ_ECS_CONVERT_INTO_ABS">"c5594"</definedName>
    <definedName name="IQ_ECS_CONVERT_TYPE">"c5579"</definedName>
    <definedName name="IQ_ECS_CONVERT_TYPE_ABS">"c5593"</definedName>
    <definedName name="IQ_ECS_INACTIVE_DATE">"c5576"</definedName>
    <definedName name="IQ_ECS_INACTIVE_DATE_ABS">"c5590"</definedName>
    <definedName name="IQ_ECS_NAME">"c5571"</definedName>
    <definedName name="IQ_ECS_NAME_ABS">"c5585"</definedName>
    <definedName name="IQ_ECS_NUM_SHAREHOLDERS">"c5584"</definedName>
    <definedName name="IQ_ECS_NUM_SHAREHOLDERS_ABS">"c5598"</definedName>
    <definedName name="IQ_ECS_PAR_VALUE">"c5577"</definedName>
    <definedName name="IQ_ECS_PAR_VALUE_ABS">"c5591"</definedName>
    <definedName name="IQ_ECS_PAR_VALUE_CURRENCY">"c5578"</definedName>
    <definedName name="IQ_ECS_PAR_VALUE_CURRENCY_ABS">"c5592"</definedName>
    <definedName name="IQ_ECS_SHARES_OUT_BS_DATE">"c5572"</definedName>
    <definedName name="IQ_ECS_SHARES_OUT_BS_DATE_ABS">"c5586"</definedName>
    <definedName name="IQ_ECS_SHARES_OUT_FILING_DATE">"c5573"</definedName>
    <definedName name="IQ_ECS_SHARES_OUT_FILING_DATE_ABS">"c5587"</definedName>
    <definedName name="IQ_ECS_START_DATE">"c5575"</definedName>
    <definedName name="IQ_ECS_START_DATE_ABS">"c5589"</definedName>
    <definedName name="IQ_ECS_TYPE">"c5574"</definedName>
    <definedName name="IQ_ECS_TYPE_ABS">"c5588"</definedName>
    <definedName name="IQ_ECS_VOTING">"c5582"</definedName>
    <definedName name="IQ_ECS_VOTING_ABS">"c5596"</definedName>
    <definedName name="IQ_EFFECT_SPECIAL_CHARGE">"c1595"</definedName>
    <definedName name="IQ_EFFECT_TAX_RATE">"c1899"</definedName>
    <definedName name="IQ_EFFICIENCY_RATIO">"c391"</definedName>
    <definedName name="IQ_EMPLOYEES">"c392"</definedName>
    <definedName name="IQ_ENTERPRISE_VALUE">"c1348"</definedName>
    <definedName name="IQ_EPS_10YR_ANN_CAGR">"c6085"</definedName>
    <definedName name="IQ_EPS_10YR_ANN_GROWTH">"c393"</definedName>
    <definedName name="IQ_EPS_1YR_ANN_GROWTH">"c394"</definedName>
    <definedName name="IQ_EPS_2YR_ANN_CAGR">"c6086"</definedName>
    <definedName name="IQ_EPS_2YR_ANN_GROWTH">"c395"</definedName>
    <definedName name="IQ_EPS_3YR_ANN_CAGR">"c6087"</definedName>
    <definedName name="IQ_EPS_3YR_ANN_GROWTH">"c396"</definedName>
    <definedName name="IQ_EPS_5YR_ANN_CAGR">"c6088"</definedName>
    <definedName name="IQ_EPS_5YR_ANN_GROWTH">"c397"</definedName>
    <definedName name="IQ_EPS_7YR_ANN_CAGR">"c6089"</definedName>
    <definedName name="IQ_EPS_7YR_ANN_GROWTH">"c398"</definedName>
    <definedName name="IQ_EPS_ACT_OR_EST">"c2213"</definedName>
    <definedName name="IQ_EPS_ACT_OR_EST_REUT">"c5460"</definedName>
    <definedName name="IQ_EPS_EST">"c399"</definedName>
    <definedName name="IQ_EPS_EST_BOTTOM_UP">"c5489"</definedName>
    <definedName name="IQ_EPS_EST_BOTTOM_UP_REUT">"c5497"</definedName>
    <definedName name="IQ_EPS_EST_REUT">"c5453"</definedName>
    <definedName name="IQ_EPS_EXCL_GUIDANCE">"c4368"</definedName>
    <definedName name="IQ_EPS_EXCL_HIGH_GUIDANCE">"c4369"</definedName>
    <definedName name="IQ_EPS_EXCL_LOW_GUIDANCE">"c4204"</definedName>
    <definedName name="IQ_EPS_GAAP_GUIDANCE">"c4370"</definedName>
    <definedName name="IQ_EPS_GAAP_HIGH_GUIDANCE">"c4371"</definedName>
    <definedName name="IQ_EPS_GAAP_LOW_GUIDANCE">"c4205"</definedName>
    <definedName name="IQ_EPS_GW_ACT_OR_EST">"c2223"</definedName>
    <definedName name="IQ_EPS_GW_ACT_OR_EST_REUT">"c5469"</definedName>
    <definedName name="IQ_EPS_GW_EST">"c1737"</definedName>
    <definedName name="IQ_EPS_GW_EST_BOTTOM_UP">"c5491"</definedName>
    <definedName name="IQ_EPS_GW_EST_BOTTOM_UP_REUT">"c5499"</definedName>
    <definedName name="IQ_EPS_GW_EST_REUT">"c5389"</definedName>
    <definedName name="IQ_EPS_GW_GUIDANCE">"c4372"</definedName>
    <definedName name="IQ_EPS_GW_HIGH_EST">"c1739"</definedName>
    <definedName name="IQ_EPS_GW_HIGH_EST_REUT">"c5391"</definedName>
    <definedName name="IQ_EPS_GW_HIGH_GUIDANCE">"c4373"</definedName>
    <definedName name="IQ_EPS_GW_LOW_EST">"c1740"</definedName>
    <definedName name="IQ_EPS_GW_LOW_EST_REUT">"c5392"</definedName>
    <definedName name="IQ_EPS_GW_LOW_GUIDANCE">"c4206"</definedName>
    <definedName name="IQ_EPS_GW_MEDIAN_EST">"c1738"</definedName>
    <definedName name="IQ_EPS_GW_MEDIAN_EST_REUT">"c5390"</definedName>
    <definedName name="IQ_EPS_GW_NUM_EST">"c1741"</definedName>
    <definedName name="IQ_EPS_GW_NUM_EST_REUT">"c5393"</definedName>
    <definedName name="IQ_EPS_GW_STDDEV_EST">"c1742"</definedName>
    <definedName name="IQ_EPS_GW_STDDEV_EST_REUT">"c5394"</definedName>
    <definedName name="IQ_EPS_HIGH_EST">"c400"</definedName>
    <definedName name="IQ_EPS_HIGH_EST_REUT">"c5454"</definedName>
    <definedName name="IQ_EPS_LOW_EST">"c401"</definedName>
    <definedName name="IQ_EPS_LOW_EST_REUT">"c5455"</definedName>
    <definedName name="IQ_EPS_MEDIAN_EST">"c1661"</definedName>
    <definedName name="IQ_EPS_MEDIAN_EST_REUT">"c5456"</definedName>
    <definedName name="IQ_EPS_NORM">"c1902"</definedName>
    <definedName name="IQ_EPS_NORM_EST">"c2226"</definedName>
    <definedName name="IQ_EPS_NORM_EST_BOTTOM_UP">"c5490"</definedName>
    <definedName name="IQ_EPS_NORM_EST_BOTTOM_UP_REUT">"c5498"</definedName>
    <definedName name="IQ_EPS_NORM_EST_REUT">"c5326"</definedName>
    <definedName name="IQ_EPS_NORM_HIGH_EST">"c2228"</definedName>
    <definedName name="IQ_EPS_NORM_HIGH_EST_REUT">"c5328"</definedName>
    <definedName name="IQ_EPS_NORM_LOW_EST">"c2229"</definedName>
    <definedName name="IQ_EPS_NORM_LOW_EST_REUT">"c5329"</definedName>
    <definedName name="IQ_EPS_NORM_MEDIAN_EST">"c2227"</definedName>
    <definedName name="IQ_EPS_NORM_MEDIAN_EST_REUT">"c5327"</definedName>
    <definedName name="IQ_EPS_NORM_NUM_EST">"c2230"</definedName>
    <definedName name="IQ_EPS_NORM_NUM_EST_REUT">"c5330"</definedName>
    <definedName name="IQ_EPS_NORM_STDDEV_EST">"c2231"</definedName>
    <definedName name="IQ_EPS_NORM_STDDEV_EST_REUT">"c5331"</definedName>
    <definedName name="IQ_EPS_NUM_EST">"c402"</definedName>
    <definedName name="IQ_EPS_NUM_EST_REUT">"c5451"</definedName>
    <definedName name="IQ_EPS_REPORT_ACT_OR_EST">"c2224"</definedName>
    <definedName name="IQ_EPS_REPORT_ACT_OR_EST_REUT">"c5470"</definedName>
    <definedName name="IQ_EPS_REPORTED_EST">"c1744"</definedName>
    <definedName name="IQ_EPS_REPORTED_EST_BOTTOM_UP">"c5492"</definedName>
    <definedName name="IQ_EPS_REPORTED_EST_BOTTOM_UP_REUT">"c5500"</definedName>
    <definedName name="IQ_EPS_REPORTED_EST_REUT">"c5396"</definedName>
    <definedName name="IQ_EPS_REPORTED_HIGH_EST">"c1746"</definedName>
    <definedName name="IQ_EPS_REPORTED_HIGH_EST_REUT">"c5398"</definedName>
    <definedName name="IQ_EPS_REPORTED_LOW_EST">"c1747"</definedName>
    <definedName name="IQ_EPS_REPORTED_LOW_EST_REUT">"c5399"</definedName>
    <definedName name="IQ_EPS_REPORTED_MEDIAN_EST">"c1745"</definedName>
    <definedName name="IQ_EPS_REPORTED_MEDIAN_EST_REUT">"c5397"</definedName>
    <definedName name="IQ_EPS_REPORTED_NUM_EST">"c1748"</definedName>
    <definedName name="IQ_EPS_REPORTED_NUM_EST_REUT">"c5400"</definedName>
    <definedName name="IQ_EPS_REPORTED_STDDEV_EST">"c1749"</definedName>
    <definedName name="IQ_EPS_REPORTED_STDDEV_EST_REUT">"c5401"</definedName>
    <definedName name="IQ_EPS_SBC_ACT_OR_EST">"c4376"</definedName>
    <definedName name="IQ_EPS_SBC_EST">"c4375"</definedName>
    <definedName name="IQ_EPS_SBC_GUIDANCE">"c4377"</definedName>
    <definedName name="IQ_EPS_SBC_GW_ACT_OR_EST">"c4380"</definedName>
    <definedName name="IQ_EPS_SBC_GW_EST">"c4379"</definedName>
    <definedName name="IQ_EPS_SBC_GW_GUIDANCE">"c4381"</definedName>
    <definedName name="IQ_EPS_SBC_GW_HIGH_EST">"c4382"</definedName>
    <definedName name="IQ_EPS_SBC_GW_HIGH_GUIDANCE">"c4189"</definedName>
    <definedName name="IQ_EPS_SBC_GW_LOW_EST">"c4383"</definedName>
    <definedName name="IQ_EPS_SBC_GW_LOW_GUIDANCE">"c4229"</definedName>
    <definedName name="IQ_EPS_SBC_GW_MEDIAN_EST">"c4384"</definedName>
    <definedName name="IQ_EPS_SBC_GW_NUM_EST">"c4385"</definedName>
    <definedName name="IQ_EPS_SBC_GW_STDDEV_EST">"c4386"</definedName>
    <definedName name="IQ_EPS_SBC_HIGH_EST">"c4388"</definedName>
    <definedName name="IQ_EPS_SBC_HIGH_GUIDANCE">"c4188"</definedName>
    <definedName name="IQ_EPS_SBC_LOW_EST">"c4389"</definedName>
    <definedName name="IQ_EPS_SBC_LOW_GUIDANCE">"c4228"</definedName>
    <definedName name="IQ_EPS_SBC_MEDIAN_EST">"c4390"</definedName>
    <definedName name="IQ_EPS_SBC_NUM_EST">"c4391"</definedName>
    <definedName name="IQ_EPS_SBC_STDDEV_EST">"c4392"</definedName>
    <definedName name="IQ_EPS_STDDEV_EST">"c403"</definedName>
    <definedName name="IQ_EPS_STDDEV_EST_REUT">"c5452"</definedName>
    <definedName name="IQ_EQUITY_AFFIL">"c1451"</definedName>
    <definedName name="IQ_EQUITY_METHOD">"c404"</definedName>
    <definedName name="IQ_EQV_OVER_BV">"c1596"</definedName>
    <definedName name="IQ_EQV_OVER_LTM_PRETAX_INC">"c1390"</definedName>
    <definedName name="IQ_ESOP_DEBT">"c1597"</definedName>
    <definedName name="IQ_EST_ACT_BV">"c5630"</definedName>
    <definedName name="IQ_EST_ACT_BV_SHARE">"c3549"</definedName>
    <definedName name="IQ_EST_ACT_BV_SHARE_REUT">"c5445"</definedName>
    <definedName name="IQ_EST_ACT_CAPEX">"c3546"</definedName>
    <definedName name="IQ_EST_ACT_CAPEX_REUT">"c3975"</definedName>
    <definedName name="IQ_EST_ACT_CASH_EPS">"c5637"</definedName>
    <definedName name="IQ_EST_ACT_CASH_FLOW">"c4394"</definedName>
    <definedName name="IQ_EST_ACT_CASH_OPER">"c4395"</definedName>
    <definedName name="IQ_EST_ACT_CFPS">"c1673"</definedName>
    <definedName name="IQ_EST_ACT_CFPS_REUT">"c3850"</definedName>
    <definedName name="IQ_EST_ACT_DISTRIBUTABLE_CASH">"c4396"</definedName>
    <definedName name="IQ_EST_ACT_DISTRIBUTABLE_CASH_SHARE">"c4397"</definedName>
    <definedName name="IQ_EST_ACT_DPS">"c1680"</definedName>
    <definedName name="IQ_EST_ACT_DPS_REUT">"c3857"</definedName>
    <definedName name="IQ_EST_ACT_EBIT">"c1687"</definedName>
    <definedName name="IQ_EST_ACT_EBIT_GW">"c4398"</definedName>
    <definedName name="IQ_EST_ACT_EBIT_REUT">"c5339"</definedName>
    <definedName name="IQ_EST_ACT_EBIT_SBC">"c4399"</definedName>
    <definedName name="IQ_EST_ACT_EBIT_SBC_GW">"c4400"</definedName>
    <definedName name="IQ_EST_ACT_EBITDA">"c1664"</definedName>
    <definedName name="IQ_EST_ACT_EBITDA_REUT">"c3836"</definedName>
    <definedName name="IQ_EST_ACT_EBITDA_SBC">"c4401"</definedName>
    <definedName name="IQ_EST_ACT_EBT_SBC">"c4402"</definedName>
    <definedName name="IQ_EST_ACT_EBT_SBC_GW">"c4403"</definedName>
    <definedName name="IQ_EST_ACT_EPS">"c1648"</definedName>
    <definedName name="IQ_EST_ACT_EPS_GW">"c1743"</definedName>
    <definedName name="IQ_EST_ACT_EPS_GW_REUT">"c5395"</definedName>
    <definedName name="IQ_EST_ACT_EPS_NORM">"c2232"</definedName>
    <definedName name="IQ_EST_ACT_EPS_NORM_REUT">"c5332"</definedName>
    <definedName name="IQ_EST_ACT_EPS_REPORTED">"c1750"</definedName>
    <definedName name="IQ_EST_ACT_EPS_REPORTED_REUT">"c5402"</definedName>
    <definedName name="IQ_EST_ACT_EPS_REUT">"c5457"</definedName>
    <definedName name="IQ_EST_ACT_EPS_SBC">"c4404"</definedName>
    <definedName name="IQ_EST_ACT_EPS_SBC_GW">"c4405"</definedName>
    <definedName name="IQ_EST_ACT_FFO">"c1666"</definedName>
    <definedName name="IQ_EST_ACT_FFO_ADJ">"c4406"</definedName>
    <definedName name="IQ_EST_ACT_FFO_REUT">"c3843"</definedName>
    <definedName name="IQ_EST_ACT_FFO_SHARE">"c4407"</definedName>
    <definedName name="IQ_EST_ACT_GROSS_MARGIN">"c5553"</definedName>
    <definedName name="IQ_EST_ACT_MAINT_CAPEX">"c4408"</definedName>
    <definedName name="IQ_EST_ACT_NAV">"c1757"</definedName>
    <definedName name="IQ_EST_ACT_NAV_SHARE">"c5608"</definedName>
    <definedName name="IQ_EST_ACT_NAV_SHARE_REUT">"c5616"</definedName>
    <definedName name="IQ_EST_ACT_NET_DEBT">"c3545"</definedName>
    <definedName name="IQ_EST_ACT_NET_DEBT_REUT">"c5446"</definedName>
    <definedName name="IQ_EST_ACT_NI">"c1722"</definedName>
    <definedName name="IQ_EST_ACT_NI_GW_REUT">"c5381"</definedName>
    <definedName name="IQ_EST_ACT_NI_REPORTED">"c1736"</definedName>
    <definedName name="IQ_EST_ACT_NI_REPORTED_REUT">"c5388"</definedName>
    <definedName name="IQ_EST_ACT_NI_REUT">"c5374"</definedName>
    <definedName name="IQ_EST_ACT_NI_SBC">"c4409"</definedName>
    <definedName name="IQ_EST_ACT_NI_SBC_GW">"c4410"</definedName>
    <definedName name="IQ_EST_ACT_OPER_INC">"c1694"</definedName>
    <definedName name="IQ_EST_ACT_OPER_INC_REUT">"c5346"</definedName>
    <definedName name="IQ_EST_ACT_PRETAX_GW_INC">"c1708"</definedName>
    <definedName name="IQ_EST_ACT_PRETAX_GW_INC_REUT">"c5360"</definedName>
    <definedName name="IQ_EST_ACT_PRETAX_INC">"c1701"</definedName>
    <definedName name="IQ_EST_ACT_PRETAX_INC_REUT">"c5353"</definedName>
    <definedName name="IQ_EST_ACT_PRETAX_REPORT_INC">"c1715"</definedName>
    <definedName name="IQ_EST_ACT_PRETAX_REPORT_INC_REUT">"c5367"</definedName>
    <definedName name="IQ_EST_ACT_RECURRING_PROFIT">"c4411"</definedName>
    <definedName name="IQ_EST_ACT_RECURRING_PROFIT_SHARE">"c4412"</definedName>
    <definedName name="IQ_EST_ACT_RETURN_ASSETS">"c3547"</definedName>
    <definedName name="IQ_EST_ACT_RETURN_ASSETS_REUT">"c3996"</definedName>
    <definedName name="IQ_EST_ACT_RETURN_EQUITY">"c3548"</definedName>
    <definedName name="IQ_EST_ACT_RETURN_EQUITY_REUT">"c3989"</definedName>
    <definedName name="IQ_EST_ACT_REV">"c2113"</definedName>
    <definedName name="IQ_EST_ACT_REV_REUT">"c3835"</definedName>
    <definedName name="IQ_EST_BV_SHARE_DIFF">"c4147"</definedName>
    <definedName name="IQ_EST_BV_SHARE_SURPRISE_PERCENT">"c4148"</definedName>
    <definedName name="IQ_EST_CAPEX_DIFF">"c4149"</definedName>
    <definedName name="IQ_EST_CAPEX_GROWTH_1YR">"c3588"</definedName>
    <definedName name="IQ_EST_CAPEX_GROWTH_1YR_REUT">"c5447"</definedName>
    <definedName name="IQ_EST_CAPEX_GROWTH_2YR">"c3589"</definedName>
    <definedName name="IQ_EST_CAPEX_GROWTH_2YR_REUT">"c5448"</definedName>
    <definedName name="IQ_EST_CAPEX_GROWTH_Q_1YR">"c3590"</definedName>
    <definedName name="IQ_EST_CAPEX_GROWTH_Q_1YR_REUT">"c5449"</definedName>
    <definedName name="IQ_EST_CAPEX_SEQ_GROWTH_Q">"c3591"</definedName>
    <definedName name="IQ_EST_CAPEX_SEQ_GROWTH_Q_REUT">"c5450"</definedName>
    <definedName name="IQ_EST_CAPEX_SURPRISE_PERCENT">"c4151"</definedName>
    <definedName name="IQ_EST_CASH_FLOW_DIFF">"c4152"</definedName>
    <definedName name="IQ_EST_CASH_FLOW_SURPRISE_PERCENT">"c4161"</definedName>
    <definedName name="IQ_EST_CASH_OPER_DIFF">"c4162"</definedName>
    <definedName name="IQ_EST_CASH_OPER_SURPRISE_PERCENT">"c4248"</definedName>
    <definedName name="IQ_EST_CFPS_DIFF">"c1871"</definedName>
    <definedName name="IQ_EST_CFPS_DIFF_REUT">"c3892"</definedName>
    <definedName name="IQ_EST_CFPS_GROWTH_1YR">"c1774"</definedName>
    <definedName name="IQ_EST_CFPS_GROWTH_1YR_REUT">"c3878"</definedName>
    <definedName name="IQ_EST_CFPS_GROWTH_2YR">"c1775"</definedName>
    <definedName name="IQ_EST_CFPS_GROWTH_2YR_REUT">"c3879"</definedName>
    <definedName name="IQ_EST_CFPS_GROWTH_Q_1YR">"c1776"</definedName>
    <definedName name="IQ_EST_CFPS_GROWTH_Q_1YR_REUT">"c3880"</definedName>
    <definedName name="IQ_EST_CFPS_SEQ_GROWTH_Q">"c1777"</definedName>
    <definedName name="IQ_EST_CFPS_SEQ_GROWTH_Q_REUT">"c3881"</definedName>
    <definedName name="IQ_EST_CFPS_SURPRISE_PERCENT">"c1872"</definedName>
    <definedName name="IQ_EST_CFPS_SURPRISE_PERCENT_REUT">"c3893"</definedName>
    <definedName name="IQ_EST_CURRENCY">"c2140"</definedName>
    <definedName name="IQ_EST_CURRENCY_REUT">"c5437"</definedName>
    <definedName name="IQ_EST_DATE">"c1634"</definedName>
    <definedName name="IQ_EST_DATE_REUT">"c5438"</definedName>
    <definedName name="IQ_EST_DISTRIBUTABLE_CASH_DIFF">"c4276"</definedName>
    <definedName name="IQ_EST_DISTRIBUTABLE_CASH_GROWTH_1YR">"c4413"</definedName>
    <definedName name="IQ_EST_DISTRIBUTABLE_CASH_GROWTH_2YR">"c4414"</definedName>
    <definedName name="IQ_EST_DISTRIBUTABLE_CASH_GROWTH_Q_1YR">"c4415"</definedName>
    <definedName name="IQ_EST_DISTRIBUTABLE_CASH_SEQ_GROWTH_Q">"c4416"</definedName>
    <definedName name="IQ_EST_DISTRIBUTABLE_CASH_SHARE_DIFF">"c4284"</definedName>
    <definedName name="IQ_EST_DISTRIBUTABLE_CASH_SHARE_GROWTH_1YR">"c4417"</definedName>
    <definedName name="IQ_EST_DISTRIBUTABLE_CASH_SHARE_GROWTH_2YR">"c4418"</definedName>
    <definedName name="IQ_EST_DISTRIBUTABLE_CASH_SHARE_GROWTH_Q_1YR">"c4419"</definedName>
    <definedName name="IQ_EST_DISTRIBUTABLE_CASH_SHARE_SEQ_GROWTH_Q">"c4420"</definedName>
    <definedName name="IQ_EST_DISTRIBUTABLE_CASH_SHARE_SURPRISE_PERCENT">"c4293"</definedName>
    <definedName name="IQ_EST_DISTRIBUTABLE_CASH_SURPRISE_PERCENT">"c4295"</definedName>
    <definedName name="IQ_EST_DPS_DIFF">"c1873"</definedName>
    <definedName name="IQ_EST_DPS_DIFF_REUT">"c3894"</definedName>
    <definedName name="IQ_EST_DPS_GROWTH_1YR">"c1778"</definedName>
    <definedName name="IQ_EST_DPS_GROWTH_1YR_REUT">"c3882"</definedName>
    <definedName name="IQ_EST_DPS_GROWTH_2YR">"c1779"</definedName>
    <definedName name="IQ_EST_DPS_GROWTH_2YR_REUT">"c3883"</definedName>
    <definedName name="IQ_EST_DPS_GROWTH_Q_1YR">"c1780"</definedName>
    <definedName name="IQ_EST_DPS_GROWTH_Q_1YR_REUT">"c3884"</definedName>
    <definedName name="IQ_EST_DPS_SEQ_GROWTH_Q">"c1781"</definedName>
    <definedName name="IQ_EST_DPS_SEQ_GROWTH_Q_REUT">"c3885"</definedName>
    <definedName name="IQ_EST_DPS_SURPRISE_PERCENT">"c1874"</definedName>
    <definedName name="IQ_EST_DPS_SURPRISE_PERCENT_REUT">"c3895"</definedName>
    <definedName name="IQ_EST_EBIT_DIFF">"c1875"</definedName>
    <definedName name="IQ_EST_EBIT_DIFF_REUT">"c5413"</definedName>
    <definedName name="IQ_EST_EBIT_GW_DIFF">"c4304"</definedName>
    <definedName name="IQ_EST_EBIT_GW_SURPRISE_PERCENT">"c4313"</definedName>
    <definedName name="IQ_EST_EBIT_SBC_DIFF">"c4314"</definedName>
    <definedName name="IQ_EST_EBIT_SBC_GW_DIFF">"c4318"</definedName>
    <definedName name="IQ_EST_EBIT_SBC_GW_SURPRISE_PERCENT">"c4327"</definedName>
    <definedName name="IQ_EST_EBIT_SBC_SURPRISE_PERCENT">"c4333"</definedName>
    <definedName name="IQ_EST_EBIT_SURPRISE_PERCENT">"c1876"</definedName>
    <definedName name="IQ_EST_EBIT_SURPRISE_PERCENT_REUT">"c5414"</definedName>
    <definedName name="IQ_EST_EBITDA_DIFF">"c1867"</definedName>
    <definedName name="IQ_EST_EBITDA_DIFF_REUT">"c3888"</definedName>
    <definedName name="IQ_EST_EBITDA_GROWTH_1YR">"c1766"</definedName>
    <definedName name="IQ_EST_EBITDA_GROWTH_1YR_REUT">"c3864"</definedName>
    <definedName name="IQ_EST_EBITDA_GROWTH_2YR">"c1767"</definedName>
    <definedName name="IQ_EST_EBITDA_GROWTH_2YR_REUT">"c3865"</definedName>
    <definedName name="IQ_EST_EBITDA_GROWTH_Q_1YR">"c1768"</definedName>
    <definedName name="IQ_EST_EBITDA_GROWTH_Q_1YR_REUT">"c3866"</definedName>
    <definedName name="IQ_EST_EBITDA_SBC_DIFF">"c4335"</definedName>
    <definedName name="IQ_EST_EBITDA_SBC_SURPRISE_PERCENT">"c4344"</definedName>
    <definedName name="IQ_EST_EBITDA_SEQ_GROWTH_Q">"c1769"</definedName>
    <definedName name="IQ_EST_EBITDA_SEQ_GROWTH_Q_REUT">"c3867"</definedName>
    <definedName name="IQ_EST_EBITDA_SURPRISE_PERCENT">"c1868"</definedName>
    <definedName name="IQ_EST_EBITDA_SURPRISE_PERCENT_REUT">"c3889"</definedName>
    <definedName name="IQ_EST_EBT_SBC_DIFF">"c4348"</definedName>
    <definedName name="IQ_EST_EBT_SBC_GW_DIFF">"c4352"</definedName>
    <definedName name="IQ_EST_EBT_SBC_GW_SURPRISE_PERCENT">"c4361"</definedName>
    <definedName name="IQ_EST_EBT_SBC_SURPRISE_PERCENT">"c4367"</definedName>
    <definedName name="IQ_EST_EPS_DIFF">"c1864"</definedName>
    <definedName name="IQ_EST_EPS_DIFF_REUT">"c5458"</definedName>
    <definedName name="IQ_EST_EPS_GROWTH_1YR">"c1636"</definedName>
    <definedName name="IQ_EST_EPS_GROWTH_1YR_REUT">"c3646"</definedName>
    <definedName name="IQ_EST_EPS_GROWTH_2YR">"c1637"</definedName>
    <definedName name="IQ_EST_EPS_GROWTH_2YR_REUT">"c3858"</definedName>
    <definedName name="IQ_EST_EPS_GROWTH_5YR">"c1655"</definedName>
    <definedName name="IQ_EST_EPS_GROWTH_5YR_BOTTOM_UP">"c5487"</definedName>
    <definedName name="IQ_EST_EPS_GROWTH_5YR_BOTTOM_UP_REUT">"c5495"</definedName>
    <definedName name="IQ_EST_EPS_GROWTH_5YR_HIGH">"c1657"</definedName>
    <definedName name="IQ_EST_EPS_GROWTH_5YR_HIGH_REUT">"c5322"</definedName>
    <definedName name="IQ_EST_EPS_GROWTH_5YR_LOW">"c1658"</definedName>
    <definedName name="IQ_EST_EPS_GROWTH_5YR_LOW_REUT">"c5323"</definedName>
    <definedName name="IQ_EST_EPS_GROWTH_5YR_MEDIAN">"c1656"</definedName>
    <definedName name="IQ_EST_EPS_GROWTH_5YR_MEDIAN_REUT">"c5321"</definedName>
    <definedName name="IQ_EST_EPS_GROWTH_5YR_NUM">"c1659"</definedName>
    <definedName name="IQ_EST_EPS_GROWTH_5YR_NUM_REUT">"c5324"</definedName>
    <definedName name="IQ_EST_EPS_GROWTH_5YR_REUT">"c3633"</definedName>
    <definedName name="IQ_EST_EPS_GROWTH_5YR_STDDEV">"c1660"</definedName>
    <definedName name="IQ_EST_EPS_GROWTH_5YR_STDDEV_REUT">"c5325"</definedName>
    <definedName name="IQ_EST_EPS_GROWTH_Q_1YR">"c1641"</definedName>
    <definedName name="IQ_EST_EPS_GROWTH_Q_1YR_REUT">"c5410"</definedName>
    <definedName name="IQ_EST_EPS_GW_DIFF">"c1891"</definedName>
    <definedName name="IQ_EST_EPS_GW_DIFF_REUT">"c5429"</definedName>
    <definedName name="IQ_EST_EPS_GW_SURPRISE_PERCENT">"c1892"</definedName>
    <definedName name="IQ_EST_EPS_GW_SURPRISE_PERCENT_REUT">"c5430"</definedName>
    <definedName name="IQ_EST_EPS_NORM_DIFF">"c2247"</definedName>
    <definedName name="IQ_EST_EPS_NORM_DIFF_REUT">"c5411"</definedName>
    <definedName name="IQ_EST_EPS_NORM_SURPRISE_PERCENT">"c2248"</definedName>
    <definedName name="IQ_EST_EPS_NORM_SURPRISE_PERCENT_REUT">"c5412"</definedName>
    <definedName name="IQ_EST_EPS_REPORT_DIFF">"c1893"</definedName>
    <definedName name="IQ_EST_EPS_REPORT_DIFF_REUT">"c5431"</definedName>
    <definedName name="IQ_EST_EPS_REPORT_SURPRISE_PERCENT">"c1894"</definedName>
    <definedName name="IQ_EST_EPS_REPORT_SURPRISE_PERCENT_REUT">"c5432"</definedName>
    <definedName name="IQ_EST_EPS_SBC_DIFF">"c4374"</definedName>
    <definedName name="IQ_EST_EPS_SBC_GW_DIFF">"c4378"</definedName>
    <definedName name="IQ_EST_EPS_SBC_GW_SURPRISE_PERCENT">"c4387"</definedName>
    <definedName name="IQ_EST_EPS_SBC_SURPRISE_PERCENT">"c4393"</definedName>
    <definedName name="IQ_EST_EPS_SEQ_GROWTH_Q">"c1764"</definedName>
    <definedName name="IQ_EST_EPS_SEQ_GROWTH_Q_REUT">"c3859"</definedName>
    <definedName name="IQ_EST_EPS_SURPRISE_PERCENT">"c1635"</definedName>
    <definedName name="IQ_EST_EPS_SURPRISE_PERCENT_REUT">"c5459"</definedName>
    <definedName name="IQ_EST_FFO_ADJ_DIFF">"c4433"</definedName>
    <definedName name="IQ_EST_FFO_ADJ_GROWTH_1YR">"c4421"</definedName>
    <definedName name="IQ_EST_FFO_ADJ_GROWTH_2YR">"c4422"</definedName>
    <definedName name="IQ_EST_FFO_ADJ_GROWTH_Q_1YR">"c4423"</definedName>
    <definedName name="IQ_EST_FFO_ADJ_SEQ_GROWTH_Q">"c4424"</definedName>
    <definedName name="IQ_EST_FFO_ADJ_SURPRISE_PERCENT">"c4442"</definedName>
    <definedName name="IQ_EST_FFO_DIFF">"c1869"</definedName>
    <definedName name="IQ_EST_FFO_DIFF_REUT">"c3890"</definedName>
    <definedName name="IQ_EST_FFO_GROWTH_1YR">"c1770"</definedName>
    <definedName name="IQ_EST_FFO_GROWTH_1YR_REUT">"c3874"</definedName>
    <definedName name="IQ_EST_FFO_GROWTH_2YR">"c1771"</definedName>
    <definedName name="IQ_EST_FFO_GROWTH_2YR_REUT">"c3875"</definedName>
    <definedName name="IQ_EST_FFO_GROWTH_Q_1YR">"c1772"</definedName>
    <definedName name="IQ_EST_FFO_GROWTH_Q_1YR_REUT">"c3876"</definedName>
    <definedName name="IQ_EST_FFO_SEQ_GROWTH_Q">"c1773"</definedName>
    <definedName name="IQ_EST_FFO_SEQ_GROWTH_Q_REUT">"c3877"</definedName>
    <definedName name="IQ_EST_FFO_SHARE_DIFF">"c4444"</definedName>
    <definedName name="IQ_EST_FFO_SHARE_GROWTH_1YR">"c4425"</definedName>
    <definedName name="IQ_EST_FFO_SHARE_GROWTH_2YR">"c4426"</definedName>
    <definedName name="IQ_EST_FFO_SHARE_GROWTH_Q_1YR">"c4427"</definedName>
    <definedName name="IQ_EST_FFO_SHARE_SEQ_GROWTH_Q">"c4428"</definedName>
    <definedName name="IQ_EST_FFO_SHARE_SURPRISE_PERCENT">"c4453"</definedName>
    <definedName name="IQ_EST_FFO_SURPRISE_PERCENT">"c1870"</definedName>
    <definedName name="IQ_EST_FFO_SURPRISE_PERCENT_REUT">"c3891"</definedName>
    <definedName name="IQ_EST_FOOTNOTE">"c4540"</definedName>
    <definedName name="IQ_EST_FOOTNOTE_REUT">"c5478"</definedName>
    <definedName name="IQ_EST_MAINT_CAPEX_DIFF">"c4456"</definedName>
    <definedName name="IQ_EST_MAINT_CAPEX_GROWTH_1YR">"c4429"</definedName>
    <definedName name="IQ_EST_MAINT_CAPEX_GROWTH_2YR">"c4430"</definedName>
    <definedName name="IQ_EST_MAINT_CAPEX_GROWTH_Q_1YR">"c4431"</definedName>
    <definedName name="IQ_EST_MAINT_CAPEX_SEQ_GROWTH_Q">"c4432"</definedName>
    <definedName name="IQ_EST_MAINT_CAPEX_SURPRISE_PERCENT">"c4465"</definedName>
    <definedName name="IQ_EST_NAV_DIFF">"c1895"</definedName>
    <definedName name="IQ_EST_NAV_SHARE_SURPRISE_PERCENT">"c1896"</definedName>
    <definedName name="IQ_EST_NET_DEBT_DIFF">"c4466"</definedName>
    <definedName name="IQ_EST_NET_DEBT_SURPRISE_PERCENT">"c4468"</definedName>
    <definedName name="IQ_EST_NI_DIFF">"c1885"</definedName>
    <definedName name="IQ_EST_NI_DIFF_REUT">"c5423"</definedName>
    <definedName name="IQ_EST_NI_GW_DIFF_REUT">"c5425"</definedName>
    <definedName name="IQ_EST_NI_GW_SURPRISE_PERCENT_REUT">"c5426"</definedName>
    <definedName name="IQ_EST_NI_REPORT_DIFF">"c1889"</definedName>
    <definedName name="IQ_EST_NI_REPORT_DIFF_REUT">"c5427"</definedName>
    <definedName name="IQ_EST_NI_REPORT_SURPRISE_PERCENT">"c1890"</definedName>
    <definedName name="IQ_EST_NI_REPORT_SURPRISE_PERCENT_REUT">"c5428"</definedName>
    <definedName name="IQ_EST_NI_SBC_DIFF">"c4472"</definedName>
    <definedName name="IQ_EST_NI_SBC_GW_DIFF">"c4476"</definedName>
    <definedName name="IQ_EST_NI_SBC_GW_SURPRISE_PERCENT">"c4485"</definedName>
    <definedName name="IQ_EST_NI_SBC_SURPRISE_PERCENT">"c4491"</definedName>
    <definedName name="IQ_EST_NI_SURPRISE_PERCENT">"c1886"</definedName>
    <definedName name="IQ_EST_NI_SURPRISE_PERCENT_REUT">"c5424"</definedName>
    <definedName name="IQ_EST_NUM_BUY">"c1759"</definedName>
    <definedName name="IQ_EST_NUM_HIGH_REC">"c5649"</definedName>
    <definedName name="IQ_EST_NUM_HIGH_REC_REUT">"c3870"</definedName>
    <definedName name="IQ_EST_NUM_HIGHEST_REC">"c5648"</definedName>
    <definedName name="IQ_EST_NUM_HIGHEST_REC_REUT">"c3869"</definedName>
    <definedName name="IQ_EST_NUM_HOLD">"c1761"</definedName>
    <definedName name="IQ_EST_NUM_LOW_REC">"c5651"</definedName>
    <definedName name="IQ_EST_NUM_LOW_REC_REUT">"c3872"</definedName>
    <definedName name="IQ_EST_NUM_LOWEST_REC">"c5652"</definedName>
    <definedName name="IQ_EST_NUM_LOWEST_REC_REUT">"c3873"</definedName>
    <definedName name="IQ_EST_NUM_NEUTRAL_REC">"c5650"</definedName>
    <definedName name="IQ_EST_NUM_NEUTRAL_REC_REUT">"c3871"</definedName>
    <definedName name="IQ_EST_NUM_NO_OPINION">"c1758"</definedName>
    <definedName name="IQ_EST_NUM_NO_OPINION_REUT">"c3868"</definedName>
    <definedName name="IQ_EST_NUM_OUTPERFORM">"c1760"</definedName>
    <definedName name="IQ_EST_NUM_SELL">"c1763"</definedName>
    <definedName name="IQ_EST_NUM_UNDERPERFORM">"c1762"</definedName>
    <definedName name="IQ_EST_OPER_INC_DIFF">"c1877"</definedName>
    <definedName name="IQ_EST_OPER_INC_DIFF_REUT">"c5415"</definedName>
    <definedName name="IQ_EST_OPER_INC_SURPRISE_PERCENT">"c1878"</definedName>
    <definedName name="IQ_EST_OPER_INC_SURPRISE_PERCENT_REUT">"c5416"</definedName>
    <definedName name="IQ_EST_PRE_TAX_DIFF">"c1879"</definedName>
    <definedName name="IQ_EST_PRE_TAX_DIFF_REUT">"c5417"</definedName>
    <definedName name="IQ_EST_PRE_TAX_GW_DIFF">"c1881"</definedName>
    <definedName name="IQ_EST_PRE_TAX_GW_DIFF_REUT">"c5419"</definedName>
    <definedName name="IQ_EST_PRE_TAX_GW_SURPRISE_PERCENT">"c1882"</definedName>
    <definedName name="IQ_EST_PRE_TAX_GW_SURPRISE_PERCENT_REUT">"c5420"</definedName>
    <definedName name="IQ_EST_PRE_TAX_REPORT_DIFF">"c1883"</definedName>
    <definedName name="IQ_EST_PRE_TAX_REPORT_DIFF_REUT">"c5421"</definedName>
    <definedName name="IQ_EST_PRE_TAX_REPORT_SURPRISE_PERCENT">"c1884"</definedName>
    <definedName name="IQ_EST_PRE_TAX_REPORT_SURPRISE_PERCENT_REUT">"c5422"</definedName>
    <definedName name="IQ_EST_PRE_TAX_SURPRISE_PERCENT">"c1880"</definedName>
    <definedName name="IQ_EST_PRE_TAX_SURPRISE_PERCENT_REUT">"c5418"</definedName>
    <definedName name="IQ_EST_RECURRING_PROFIT_SHARE_DIFF">"c4505"</definedName>
    <definedName name="IQ_EST_RECURRING_PROFIT_SHARE_SURPRISE_PERCENT">"c4515"</definedName>
    <definedName name="IQ_EST_REV_DIFF">"c1865"</definedName>
    <definedName name="IQ_EST_REV_DIFF_REUT">"c3886"</definedName>
    <definedName name="IQ_EST_REV_GROWTH_1YR">"c1638"</definedName>
    <definedName name="IQ_EST_REV_GROWTH_1YR_REUT">"c3860"</definedName>
    <definedName name="IQ_EST_REV_GROWTH_2YR">"c1639"</definedName>
    <definedName name="IQ_EST_REV_GROWTH_2YR_REUT">"c3861"</definedName>
    <definedName name="IQ_EST_REV_GROWTH_Q_1YR">"c1640"</definedName>
    <definedName name="IQ_EST_REV_GROWTH_Q_1YR_REUT">"c3862"</definedName>
    <definedName name="IQ_EST_REV_SEQ_GROWTH_Q">"c1765"</definedName>
    <definedName name="IQ_EST_REV_SEQ_GROWTH_Q_REUT">"c3863"</definedName>
    <definedName name="IQ_EST_REV_SURPRISE_PERCENT">"c1866"</definedName>
    <definedName name="IQ_EST_REV_SURPRISE_PERCENT_REUT">"c3887"</definedName>
    <definedName name="IQ_EST_VENDOR">"c5564"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VAL_DATE">"c2180"</definedName>
    <definedName name="IQ_EXCHANGE">"c405"</definedName>
    <definedName name="IQ_EXCISE_TAXES_EXCL_SALES">"c5515"</definedName>
    <definedName name="IQ_EXCISE_TAXES_INCL_SALES">"c5514"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">"c6216"</definedName>
    <definedName name="IQ_EXTRA_ACC_ITEMS_REIT">"c415"</definedName>
    <definedName name="IQ_EXTRA_ACC_ITEMS_UTI">"c416"</definedName>
    <definedName name="IQ_EXTRA_ITEMS">"c1459"</definedName>
    <definedName name="IQ_FDIC">"c417"</definedName>
    <definedName name="IQ_FEDFUNDS_SOLD">"c2256"</definedName>
    <definedName name="IQ_FFO">"c1574"</definedName>
    <definedName name="IQ_FFO_ACT_OR_EST">"c2216"</definedName>
    <definedName name="IQ_FFO_ADJ_ACT_OR_EST">"c4435"</definedName>
    <definedName name="IQ_FFO_ADJ_EST">"c4434"</definedName>
    <definedName name="IQ_FFO_ADJ_GUIDANCE">"c4436"</definedName>
    <definedName name="IQ_FFO_ADJ_HIGH_EST">"c4437"</definedName>
    <definedName name="IQ_FFO_ADJ_HIGH_GUIDANCE">"c4202"</definedName>
    <definedName name="IQ_FFO_ADJ_LOW_EST">"c4438"</definedName>
    <definedName name="IQ_FFO_ADJ_LOW_GUIDANCE">"c4242"</definedName>
    <definedName name="IQ_FFO_ADJ_MEDIAN_EST">"c4439"</definedName>
    <definedName name="IQ_FFO_ADJ_NUM_EST">"c4440"</definedName>
    <definedName name="IQ_FFO_ADJ_STDDEV_EST">"c4441"</definedName>
    <definedName name="IQ_FFO_EST">"c418"</definedName>
    <definedName name="IQ_FFO_EST_REUT">"c3837"</definedName>
    <definedName name="IQ_FFO_GUIDANCE">"c4443"</definedName>
    <definedName name="IQ_FFO_HIGH_EST">"c419"</definedName>
    <definedName name="IQ_FFO_HIGH_EST_REUT">"c3839"</definedName>
    <definedName name="IQ_FFO_HIGH_GUIDANCE">"c4184"</definedName>
    <definedName name="IQ_FFO_LOW_EST">"c420"</definedName>
    <definedName name="IQ_FFO_LOW_EST_REUT">"c3840"</definedName>
    <definedName name="IQ_FFO_LOW_GUIDANCE">"c4224"</definedName>
    <definedName name="IQ_FFO_MEDIAN_EST">"c1665"</definedName>
    <definedName name="IQ_FFO_MEDIAN_EST_REUT">"c3838"</definedName>
    <definedName name="IQ_FFO_NUM_EST">"c421"</definedName>
    <definedName name="IQ_FFO_NUM_EST_REUT">"c3841"</definedName>
    <definedName name="IQ_FFO_PAYOUT_RATIO">"c3492"</definedName>
    <definedName name="IQ_FFO_SHARE_ACT_OR_EST">"c4446"</definedName>
    <definedName name="IQ_FFO_SHARE_EST">"c4445"</definedName>
    <definedName name="IQ_FFO_SHARE_GUIDANCE">"c4447"</definedName>
    <definedName name="IQ_FFO_SHARE_HIGH_EST">"c4448"</definedName>
    <definedName name="IQ_FFO_SHARE_HIGH_GUIDANCE">"c4203"</definedName>
    <definedName name="IQ_FFO_SHARE_LOW_EST">"c4449"</definedName>
    <definedName name="IQ_FFO_SHARE_LOW_GUIDANCE">"c4243"</definedName>
    <definedName name="IQ_FFO_SHARE_MEDIAN_EST">"c4450"</definedName>
    <definedName name="IQ_FFO_SHARE_NUM_EST">"c4451"</definedName>
    <definedName name="IQ_FFO_SHARE_STDDEV_EST">"c4452"</definedName>
    <definedName name="IQ_FFO_STDDEV_EST">"c422"</definedName>
    <definedName name="IQ_FFO_STDDEV_EST_REUT">"c3842"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CURRENT_PORT_DEBT_TOTAL">"c5524"</definedName>
    <definedName name="IQ_FIN_DIV_CURRENT_PORT_LEASES_TOTAL">"c5523"</definedName>
    <definedName name="IQ_FIN_DIV_DEBT_CURRENT">"c429"</definedName>
    <definedName name="IQ_FIN_DIV_DEBT_LT">"c430"</definedName>
    <definedName name="IQ_FIN_DIV_DEBT_LT_TOTAL">"c5526"</definedName>
    <definedName name="IQ_FIN_DIV_DEBT_TOTAL">"c5656"</definedName>
    <definedName name="IQ_FIN_DIV_EXP">"c431"</definedName>
    <definedName name="IQ_FIN_DIV_INT_EXP">"c432"</definedName>
    <definedName name="IQ_FIN_DIV_LEASES_LT_TOTAL">"c5525"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LT_DEBT_TOTAL">"c5655"</definedName>
    <definedName name="IQ_FIN_DIV_NOTES_PAY_TOTAL">"c5522"</definedName>
    <definedName name="IQ_FIN_DIV_REV">"c437"</definedName>
    <definedName name="IQ_FIN_DIV_ST_DEBT_TOTAL">"c5527"</definedName>
    <definedName name="IQ_FINANCING_CASH">"c1405"</definedName>
    <definedName name="IQ_FINANCING_CASH_SUPPL">"c1406"</definedName>
    <definedName name="IQ_FINANCING_OBLIG_CURRENT">"c6190"</definedName>
    <definedName name="IQ_FINANCING_OBLIG_NON_CURRENT">"c6191"</definedName>
    <definedName name="IQ_FINISHED_INV">"c438"</definedName>
    <definedName name="IQ_FIRST_INT_DATE">"c2186"</definedName>
    <definedName name="IQ_FIRST_YEAR_LIFE">"c439"</definedName>
    <definedName name="IQ_FIRST_YEAR_LIFE_PREM">"c2787"</definedName>
    <definedName name="IQ_FIRST_YEAR_PREM">"c2786"</definedName>
    <definedName name="IQ_FIRSTPRICINGDATE">"c3050"</definedName>
    <definedName name="IQ_FISCAL_Q">"c440"</definedName>
    <definedName name="IQ_FISCAL_Y">"c441"</definedName>
    <definedName name="IQ_FIVE_PERCENT_OWNER">"c442"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OREIGN_DEP_IB">"c446"</definedName>
    <definedName name="IQ_FOREIGN_DEP_NON_IB">"c447"</definedName>
    <definedName name="IQ_FOREIGN_EXCHANGE">"c1376"</definedName>
    <definedName name="IQ_FOREIGN_LOANS">"c448"</definedName>
    <definedName name="IQ_FQ">500</definedName>
    <definedName name="IQ_FUEL">"c449"</definedName>
    <definedName name="IQ_FULL_TIME">"c450"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Y">1000</definedName>
    <definedName name="IQ_GA_EXP">"c2241"</definedName>
    <definedName name="IQ_GAAP_IS">"c6194"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">"c6217"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">"c6218"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">"c6219"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">"c6220"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">"c6278"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">"c6221"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EO_SEG_ASSETS">"c4069"</definedName>
    <definedName name="IQ_GEO_SEG_ASSETS_ABS">"c4091"</definedName>
    <definedName name="IQ_GEO_SEG_ASSETS_TOTAL">"c4123"</definedName>
    <definedName name="IQ_GEO_SEG_CAPEX">"c4083"</definedName>
    <definedName name="IQ_GEO_SEG_CAPEX_ABS">"c4105"</definedName>
    <definedName name="IQ_GEO_SEG_CAPEX_TOTAL">"c4127"</definedName>
    <definedName name="IQ_GEO_SEG_DA">"c4082"</definedName>
    <definedName name="IQ_GEO_SEG_DA_ABS">"c4104"</definedName>
    <definedName name="IQ_GEO_SEG_DA_TOTAL">"c4126"</definedName>
    <definedName name="IQ_GEO_SEG_EARNINGS_OP">"c4073"</definedName>
    <definedName name="IQ_GEO_SEG_EARNINGS_OP_ABS">"c4095"</definedName>
    <definedName name="IQ_GEO_SEG_EARNINGS_OP_TOTAL">"c4119"</definedName>
    <definedName name="IQ_GEO_SEG_EBT">"c4072"</definedName>
    <definedName name="IQ_GEO_SEG_EBT_ABS">"c4094"</definedName>
    <definedName name="IQ_GEO_SEG_EBT_TOTAL">"c4121"</definedName>
    <definedName name="IQ_GEO_SEG_GP">"c4070"</definedName>
    <definedName name="IQ_GEO_SEG_GP_ABS">"c4092"</definedName>
    <definedName name="IQ_GEO_SEG_GP_TOTAL">"c4120"</definedName>
    <definedName name="IQ_GEO_SEG_INC_TAX">"c4081"</definedName>
    <definedName name="IQ_GEO_SEG_INC_TAX_ABS">"c4103"</definedName>
    <definedName name="IQ_GEO_SEG_INC_TAX_TOTAL">"c4125"</definedName>
    <definedName name="IQ_GEO_SEG_INTEREST_EXP">"c4080"</definedName>
    <definedName name="IQ_GEO_SEG_INTEREST_EXP_ABS">"c4102"</definedName>
    <definedName name="IQ_GEO_SEG_INTEREST_EXP_TOTAL">"c4124"</definedName>
    <definedName name="IQ_GEO_SEG_NAME">"c5484"</definedName>
    <definedName name="IQ_GEO_SEG_NAME_ABS">"c5485"</definedName>
    <definedName name="IQ_GEO_SEG_NI">"c4071"</definedName>
    <definedName name="IQ_GEO_SEG_NI_ABS">"c4093"</definedName>
    <definedName name="IQ_GEO_SEG_NI_TOTAL">"c4122"</definedName>
    <definedName name="IQ_GEO_SEG_OPER_INC">"c4075"</definedName>
    <definedName name="IQ_GEO_SEG_OPER_INC_ABS">"c4097"</definedName>
    <definedName name="IQ_GEO_SEG_OPER_INC_TOTAL">"c4118"</definedName>
    <definedName name="IQ_GEO_SEG_REV">"c4074"</definedName>
    <definedName name="IQ_GEO_SEG_REV_ABS">"c4096"</definedName>
    <definedName name="IQ_GEO_SEG_REV_TOTAL">"c4117"</definedName>
    <definedName name="IQ_GOODWILL_NET">"c1380"</definedName>
    <definedName name="IQ_GP">"c511"</definedName>
    <definedName name="IQ_GP_10YR_ANN_CAGR">"c6090"</definedName>
    <definedName name="IQ_GP_10YR_ANN_GROWTH">"c512"</definedName>
    <definedName name="IQ_GP_1YR_ANN_GROWTH">"c513"</definedName>
    <definedName name="IQ_GP_2YR_ANN_CAGR">"c6091"</definedName>
    <definedName name="IQ_GP_2YR_ANN_GROWTH">"c514"</definedName>
    <definedName name="IQ_GP_3YR_ANN_CAGR">"c6092"</definedName>
    <definedName name="IQ_GP_3YR_ANN_GROWTH">"c515"</definedName>
    <definedName name="IQ_GP_5YR_ANN_CAGR">"c6093"</definedName>
    <definedName name="IQ_GP_5YR_ANN_GROWTH">"c516"</definedName>
    <definedName name="IQ_GP_7YR_ANN_CAGR">"c6094"</definedName>
    <definedName name="IQ_GP_7YR_ANN_GROWTH">"c517"</definedName>
    <definedName name="IQ_GPPE">"c518"</definedName>
    <definedName name="IQ_GROSS_AH_EARNED">"c2742"</definedName>
    <definedName name="IQ_GROSS_CLAIM_EXP_INCUR">"c2755"</definedName>
    <definedName name="IQ_GROSS_CLAIM_EXP_PAID">"c2758"</definedName>
    <definedName name="IQ_GROSS_CLAIM_EXP_RES">"c2752"</definedName>
    <definedName name="IQ_GROSS_DIVID">"c1446"</definedName>
    <definedName name="IQ_GROSS_EARNED">"c2732"</definedName>
    <definedName name="IQ_GROSS_LIFE_EARNED">"c2737"</definedName>
    <definedName name="IQ_GROSS_LIFE_IN_FORCE">"c2767"</definedName>
    <definedName name="IQ_GROSS_LOANS">"c521"</definedName>
    <definedName name="IQ_GROSS_LOANS_10YR_ANN_CAGR">"c6095"</definedName>
    <definedName name="IQ_GROSS_LOANS_10YR_ANN_GROWTH">"c522"</definedName>
    <definedName name="IQ_GROSS_LOANS_1YR_ANN_GROWTH">"c523"</definedName>
    <definedName name="IQ_GROSS_LOANS_2YR_ANN_CAGR">"c6096"</definedName>
    <definedName name="IQ_GROSS_LOANS_2YR_ANN_GROWTH">"c524"</definedName>
    <definedName name="IQ_GROSS_LOANS_3YR_ANN_CAGR">"c6097"</definedName>
    <definedName name="IQ_GROSS_LOANS_3YR_ANN_GROWTH">"c525"</definedName>
    <definedName name="IQ_GROSS_LOANS_5YR_ANN_CAGR">"c6098"</definedName>
    <definedName name="IQ_GROSS_LOANS_5YR_ANN_GROWTH">"c526"</definedName>
    <definedName name="IQ_GROSS_LOANS_7YR_ANN_CAGR">"c6099"</definedName>
    <definedName name="IQ_GROSS_LOANS_7YR_ANN_GROWTH">"c527"</definedName>
    <definedName name="IQ_GROSS_LOANS_TOTAL_DEPOSITS">"c528"</definedName>
    <definedName name="IQ_GROSS_MARGIN">"c529"</definedName>
    <definedName name="IQ_GROSS_MARGIN_ACT_OR_EST">"c5554"</definedName>
    <definedName name="IQ_GROSS_MARGIN_EST">"c5547"</definedName>
    <definedName name="IQ_GROSS_MARGIN_HIGH_EST">"c5549"</definedName>
    <definedName name="IQ_GROSS_MARGIN_LOW_EST">"c5550"</definedName>
    <definedName name="IQ_GROSS_MARGIN_MEDIAN_EST">"c5548"</definedName>
    <definedName name="IQ_GROSS_MARGIN_NUM_EST">"c5551"</definedName>
    <definedName name="IQ_GROSS_MARGIN_STDDEV_EST">"c5552"</definedName>
    <definedName name="IQ_GROSS_PC_EARNED">"c2747"</definedName>
    <definedName name="IQ_GROSS_PROFIT">"c1378"</definedName>
    <definedName name="IQ_GROSS_SPRD">"c2155"</definedName>
    <definedName name="IQ_GROSS_WRITTEN">"c2726"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">"c6279"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">"c6280"</definedName>
    <definedName name="IQ_GW_INTAN_AMORT_REIT">"c1480"</definedName>
    <definedName name="IQ_GW_INTAN_AMORT_UTI">"c1481"</definedName>
    <definedName name="IQ_HC_ADMISSIONS">"c5953"</definedName>
    <definedName name="IQ_HC_ADMISSIONS_GROWTH">"c5997"</definedName>
    <definedName name="IQ_HC_ADMISSIONS_MANAGED_CARE">"c5956"</definedName>
    <definedName name="IQ_HC_ADMISSIONS_MEDICAID">"c5955"</definedName>
    <definedName name="IQ_HC_ADMISSIONS_MEDICARE">"c5954"</definedName>
    <definedName name="IQ_HC_ADMISSIONS_OTHER">"c5957"</definedName>
    <definedName name="IQ_HC_ADMISSIONS_SF">"c6006"</definedName>
    <definedName name="IQ_HC_ALFS">"c5952"</definedName>
    <definedName name="IQ_HC_AVG_BEDS_SVC">"c5951"</definedName>
    <definedName name="IQ_HC_AVG_DAILY_CENSUS">"c5965"</definedName>
    <definedName name="IQ_HC_AVG_LICENSED_BEDS">"c5949"</definedName>
    <definedName name="IQ_HC_AVG_LICENSED_BEDS_SF">"c6004"</definedName>
    <definedName name="IQ_HC_AVG_STAY">"c5966"</definedName>
    <definedName name="IQ_HC_AVG_STAY_SF">"c6016"</definedName>
    <definedName name="IQ_HC_BEDS_SVC">"c5950"</definedName>
    <definedName name="IQ_HC_DAYS_REV_OUT">"c5993"</definedName>
    <definedName name="IQ_HC_EQUIV_ADMISSIONS_GROWTH">"c5998"</definedName>
    <definedName name="IQ_HC_EQUIVALENT_ADMISSIONS">"c5958"</definedName>
    <definedName name="IQ_HC_EQUIVALENT_ADMISSIONS_SF">"c6007"</definedName>
    <definedName name="IQ_HC_ER_VISITS">"c5964"</definedName>
    <definedName name="IQ_HC_ER_VISITS_SF">"c6017"</definedName>
    <definedName name="IQ_HC_GROSS_INPATIENT_REV">"c5987"</definedName>
    <definedName name="IQ_HC_GROSS_OUTPATIENT_REV">"c5988"</definedName>
    <definedName name="IQ_HC_GROSS_PATIENT_REV">"c5989"</definedName>
    <definedName name="IQ_HC_HOSP_FACILITIES_CONSOL">"c5945"</definedName>
    <definedName name="IQ_HC_HOSP_FACILITIES_CONSOL_SF">"c6000"</definedName>
    <definedName name="IQ_HC_HOSP_FACILITIES_NON_CONSOL">"c5946"</definedName>
    <definedName name="IQ_HC_HOSP_FACILITIES_NON_CONSOL_SF">"c6001"</definedName>
    <definedName name="IQ_HC_HOSP_FACILITIES_TOTAL">"c5947"</definedName>
    <definedName name="IQ_HC_HOSP_FACILITIES_TOTAL_SF">"c6002"</definedName>
    <definedName name="IQ_HC_INPATIENT_PROCEDURES">"c5961"</definedName>
    <definedName name="IQ_HC_INPATIENT_PROCEDURES_SF">"c6011"</definedName>
    <definedName name="IQ_HC_INPATIENT_REV_PER_ADMISSION">"c5994"</definedName>
    <definedName name="IQ_HC_INTPATIENT_SVCS_PCT_REV">"c5975"</definedName>
    <definedName name="IQ_HC_INTPATIENT_SVCS_PCT_REV_SF">"c6015"</definedName>
    <definedName name="IQ_HC_LICENSED_BEDS">"c5948"</definedName>
    <definedName name="IQ_HC_LICENSED_BEDS_SF">"c6003"</definedName>
    <definedName name="IQ_HC_MANAGED_CARE_PCT_ADMISSIONS">"c5982"</definedName>
    <definedName name="IQ_HC_MANAGED_CARE_PCT_REV">"c5978"</definedName>
    <definedName name="IQ_HC_MEDICAID_PCT_ADMISSIONS">"c5981"</definedName>
    <definedName name="IQ_HC_MEDICAID_PCT_REV">"c5977"</definedName>
    <definedName name="IQ_HC_MEDICARE_PCT_ADMISSIONS">"c5980"</definedName>
    <definedName name="IQ_HC_MEDICARE_PCT_REV">"c5976"</definedName>
    <definedName name="IQ_HC_NET_INPATIENT_REV">"c5984"</definedName>
    <definedName name="IQ_HC_NET_OUTPATIENT_REV">"c5985"</definedName>
    <definedName name="IQ_HC_NET_PATIENT_REV">"c5986"</definedName>
    <definedName name="IQ_HC_NET_PATIENT_REV_SF">"c6005"</definedName>
    <definedName name="IQ_HC_OCC_RATE">"c5967"</definedName>
    <definedName name="IQ_HC_OCC_RATE_LICENSED_BEDS">"c5968"</definedName>
    <definedName name="IQ_HC_OCC_RATE_SF">"c6009"</definedName>
    <definedName name="IQ_HC_OPEX_SUPPLIES">"c5990"</definedName>
    <definedName name="IQ_HC_OTHER_OPEX_PCT_REV">"c5973"</definedName>
    <definedName name="IQ_HC_OUTPATIENT_PROCEDURES">"c5962"</definedName>
    <definedName name="IQ_HC_OUTPATIENT_PROCEDURES_SF">"c6012"</definedName>
    <definedName name="IQ_HC_OUTPATIENT_REV_PER_ADMISSION">"c5995"</definedName>
    <definedName name="IQ_HC_OUTPATIENT_SVCS_PCT_REV">"c5974"</definedName>
    <definedName name="IQ_HC_OUTPATIENT_SVCS_PCT_REV_SF">"c6014"</definedName>
    <definedName name="IQ_HC_PATIENT_DAYS">"c5960"</definedName>
    <definedName name="IQ_HC_PATIENT_DAYS_SF">"c6010"</definedName>
    <definedName name="IQ_HC_PROF_GEN_LIAB_CLAIM_PAID">"c5991"</definedName>
    <definedName name="IQ_HC_PROF_GEN_LIAB_EXP_BENEFIT">"c5992"</definedName>
    <definedName name="IQ_HC_PROVISION_DOUBTFUL_PCT_REV">"c5972"</definedName>
    <definedName name="IQ_HC_REV_GROWTH">"c5996"</definedName>
    <definedName name="IQ_HC_REV_PER_EQUIV_ADMISSION">"c5959"</definedName>
    <definedName name="IQ_HC_REV_PER_EQUIV_ADMISSION_SF">"c6008"</definedName>
    <definedName name="IQ_HC_REV_PER_EQUIV_ADMISSIONS_GROWTH">"c5999"</definedName>
    <definedName name="IQ_HC_REV_PER_PATIENT_DAY">"c5969"</definedName>
    <definedName name="IQ_HC_REV_PER_PATIENT_DAY_SF">"c6018"</definedName>
    <definedName name="IQ_HC_SALARIES_PCT_REV">"c5970"</definedName>
    <definedName name="IQ_HC_SUPPLIES_PCT_REV">"c5971"</definedName>
    <definedName name="IQ_HC_TOTAL_PROCEDURES">"c5963"</definedName>
    <definedName name="IQ_HC_TOTAL_PROCEDURES_SF">"c6013"</definedName>
    <definedName name="IQ_HC_UNINSURED_PCT_ADMISSIONS">"c5983"</definedName>
    <definedName name="IQ_HC_UNINSURED_PCT_REV">"c5979"</definedName>
    <definedName name="IQ_HIGH_TARGET_PRICE">"c1651"</definedName>
    <definedName name="IQ_HIGH_TARGET_PRICE_REUT">"c5317"</definedName>
    <definedName name="IQ_HIGHPRICE">"c545"</definedName>
    <definedName name="IQ_HOME_AVG_LOAN_SIZE">"c5911"</definedName>
    <definedName name="IQ_HOME_BACKLOG">"c5844"</definedName>
    <definedName name="IQ_HOME_BACKLOG_AVG_JV">"c5848"</definedName>
    <definedName name="IQ_HOME_BACKLOG_AVG_JV_GROWTH">"c5928"</definedName>
    <definedName name="IQ_HOME_BACKLOG_AVG_JV_INC">"c5851"</definedName>
    <definedName name="IQ_HOME_BACKLOG_AVG_JV_INC_GROWTH">"c5931"</definedName>
    <definedName name="IQ_HOME_BACKLOG_AVG_PRICE">"c5845"</definedName>
    <definedName name="IQ_HOME_BACKLOG_AVG_PRICE_GROWTH">"c5925"</definedName>
    <definedName name="IQ_HOME_BACKLOG_GROWTH">"c5924"</definedName>
    <definedName name="IQ_HOME_BACKLOG_JV">"c5847"</definedName>
    <definedName name="IQ_HOME_BACKLOG_JV_GROWTH">"c5927"</definedName>
    <definedName name="IQ_HOME_BACKLOG_JV_INC">"c5850"</definedName>
    <definedName name="IQ_HOME_BACKLOG_JV_INC_GROWTH">"c5930"</definedName>
    <definedName name="IQ_HOME_BACKLOG_VALUE">"c5846"</definedName>
    <definedName name="IQ_HOME_BACKLOG_VALUE_GROWTH">"c5926"</definedName>
    <definedName name="IQ_HOME_BACKLOG_VALUE_JV">"c5849"</definedName>
    <definedName name="IQ_HOME_BACKLOG_VALUE_JV_GROWTH">"c5929"</definedName>
    <definedName name="IQ_HOME_BACKLOG_VALUE_JV_INC">"c5852"</definedName>
    <definedName name="IQ_HOME_BACKLOG_VALUE_JV_INC_GROWTH">"c5932"</definedName>
    <definedName name="IQ_HOME_COMMUNITIES_ACTIVE">"c5862"</definedName>
    <definedName name="IQ_HOME_COMMUNITIES_ACTIVE_GROWTH">"c5942"</definedName>
    <definedName name="IQ_HOME_COMMUNITIES_ACTIVE_JV">"c5863"</definedName>
    <definedName name="IQ_HOME_COMMUNITIES_ACTIVE_JV_GROWTH">"c5943"</definedName>
    <definedName name="IQ_HOME_COMMUNITIES_ACTIVE_JV_INC">"c5864"</definedName>
    <definedName name="IQ_HOME_COMMUNITIES_ACTIVE_JV_INC_GROWTH">"c5944"</definedName>
    <definedName name="IQ_HOME_COST_CONSTRUCTION_SVCS">"c5882"</definedName>
    <definedName name="IQ_HOME_COST_ELIMINATIONS_OTHER">"c5883"</definedName>
    <definedName name="IQ_HOME_COST_FINANCIAL_SVCS">"c5881"</definedName>
    <definedName name="IQ_HOME_COST_HOUSING">"c5877"</definedName>
    <definedName name="IQ_HOME_COST_LAND_LOT">"c5878"</definedName>
    <definedName name="IQ_HOME_COST_OTHER_HOMEBUILDING">"c5879"</definedName>
    <definedName name="IQ_HOME_COST_TOTAL">"c5884"</definedName>
    <definedName name="IQ_HOME_COST_TOTAL_HOMEBUILDING">"c5880"</definedName>
    <definedName name="IQ_HOME_DELIVERED">"c5835"</definedName>
    <definedName name="IQ_HOME_DELIVERED_AVG_PRICE">"c5836"</definedName>
    <definedName name="IQ_HOME_DELIVERED_AVG_PRICE_GROWTH">"c5916"</definedName>
    <definedName name="IQ_HOME_DELIVERED_AVG_PRICE_JV">"c5839"</definedName>
    <definedName name="IQ_HOME_DELIVERED_AVG_PRICE_JV_GROWTH">"c5919"</definedName>
    <definedName name="IQ_HOME_DELIVERED_AVG_PRICE_JV_INC">"c5842"</definedName>
    <definedName name="IQ_HOME_DELIVERED_AVG_PRICE_JV_INC_GROWTH">"c5922"</definedName>
    <definedName name="IQ_HOME_DELIVERED_GROWTH">"c5915"</definedName>
    <definedName name="IQ_HOME_DELIVERED_JV">"c5838"</definedName>
    <definedName name="IQ_HOME_DELIVERED_JV_GROWTH">"c5918"</definedName>
    <definedName name="IQ_HOME_DELIVERED_JV_INC">"c5841"</definedName>
    <definedName name="IQ_HOME_DELIVERED_JV_INC_GROWTH">"c5921"</definedName>
    <definedName name="IQ_HOME_DELIVERED_VALUE">"c5837"</definedName>
    <definedName name="IQ_HOME_DELIVERED_VALUE_GROWTH">"c5917"</definedName>
    <definedName name="IQ_HOME_DELIVERED_VALUE_JV">"c5840"</definedName>
    <definedName name="IQ_HOME_DELIVERED_VALUE_JV_GROWTH">"c5920"</definedName>
    <definedName name="IQ_HOME_DELIVERED_VALUE_JV_INC">"c5843"</definedName>
    <definedName name="IQ_HOME_DELIVERED_VALUE_JV_INC_GROWTH">"c5923"</definedName>
    <definedName name="IQ_HOME_FINISHED_HOMES_CIP">"c5865"</definedName>
    <definedName name="IQ_HOME_FIRSTLIEN_MORT_ORIGINATED">"c5905"</definedName>
    <definedName name="IQ_HOME_FIRSTLIEN_MORT_ORIGINATED_VOL">"c5908"</definedName>
    <definedName name="IQ_HOME_HUC">"c5822"</definedName>
    <definedName name="IQ_HOME_HUC_JV">"c5823"</definedName>
    <definedName name="IQ_HOME_HUC_JV_INC">"c5824"</definedName>
    <definedName name="IQ_HOME_INV_NOT_OWNED">"c5868"</definedName>
    <definedName name="IQ_HOME_LAND_DEVELOPMENT">"c5866"</definedName>
    <definedName name="IQ_HOME_LAND_FUTURE_DEVELOPMENT">"c5867"</definedName>
    <definedName name="IQ_HOME_LOAN_APPLICATIONS">"c5910"</definedName>
    <definedName name="IQ_HOME_LOANS_SOLD_COUNT">"c5912"</definedName>
    <definedName name="IQ_HOME_LOANS_SOLD_VALUE">"c5913"</definedName>
    <definedName name="IQ_HOME_LOTS_CONTROLLED">"c5831"</definedName>
    <definedName name="IQ_HOME_LOTS_FINISHED">"c5827"</definedName>
    <definedName name="IQ_HOME_LOTS_HELD_SALE">"c5830"</definedName>
    <definedName name="IQ_HOME_LOTS_JV">"c5833"</definedName>
    <definedName name="IQ_HOME_LOTS_JV_INC">"c5834"</definedName>
    <definedName name="IQ_HOME_LOTS_OTHER">"c5832"</definedName>
    <definedName name="IQ_HOME_LOTS_OWNED">"c5828"</definedName>
    <definedName name="IQ_HOME_LOTS_UNDER_DEVELOPMENT">"c5826"</definedName>
    <definedName name="IQ_HOME_LOTS_UNDER_OPTION">"c5829"</definedName>
    <definedName name="IQ_HOME_LOTS_UNDEVELOPED">"c5825"</definedName>
    <definedName name="IQ_HOME_MORT_CAPTURE_RATE">"c5906"</definedName>
    <definedName name="IQ_HOME_MORT_ORIGINATED">"c5907"</definedName>
    <definedName name="IQ_HOME_OBLIGATIONS_INV_NOT_OWNED">"c5914"</definedName>
    <definedName name="IQ_HOME_ORDERS">"c5853"</definedName>
    <definedName name="IQ_HOME_ORDERS_AVG_PRICE">"c5854"</definedName>
    <definedName name="IQ_HOME_ORDERS_AVG_PRICE_GROWTH">"c5934"</definedName>
    <definedName name="IQ_HOME_ORDERS_AVG_PRICE_JV">"c5857"</definedName>
    <definedName name="IQ_HOME_ORDERS_AVG_PRICE_JV_GROWTH">"c5937"</definedName>
    <definedName name="IQ_HOME_ORDERS_AVG_PRICE_JV_INC">"c5860"</definedName>
    <definedName name="IQ_HOME_ORDERS_AVG_PRICE_JV_INC_GROWTH">"c5940"</definedName>
    <definedName name="IQ_HOME_ORDERS_GROWTH">"c5933"</definedName>
    <definedName name="IQ_HOME_ORDERS_JV">"c5856"</definedName>
    <definedName name="IQ_HOME_ORDERS_JV_GROWTH">"c5936"</definedName>
    <definedName name="IQ_HOME_ORDERS_JV_INC">"c5859"</definedName>
    <definedName name="IQ_HOME_ORDERS_JV_INC_GROWTH">"c5939"</definedName>
    <definedName name="IQ_HOME_ORDERS_VALUE">"c5855"</definedName>
    <definedName name="IQ_HOME_ORDERS_VALUE_GROWTH">"c5935"</definedName>
    <definedName name="IQ_HOME_ORDERS_VALUE_JV">"c5858"</definedName>
    <definedName name="IQ_HOME_ORDERS_VALUE_JV_GROWTH">"c5938"</definedName>
    <definedName name="IQ_HOME_ORDERS_VALUE_JV_INC">"c5861"</definedName>
    <definedName name="IQ_HOME_ORDERS_VALUE_JV_INC_GROWTH">"c5941"</definedName>
    <definedName name="IQ_HOME_ORIGINATION_TOTAL">"c5909"</definedName>
    <definedName name="IQ_HOME_PRETAX_INC_CONSTRUCTION_SVCS">"c5890"</definedName>
    <definedName name="IQ_HOME_PRETAX_INC_ELIMINATIONS_OTHER">"c5891"</definedName>
    <definedName name="IQ_HOME_PRETAX_INC_FINANCIAL_SVCS">"c5889"</definedName>
    <definedName name="IQ_HOME_PRETAX_INC_HOUSING">"c5885"</definedName>
    <definedName name="IQ_HOME_PRETAX_INC_LAND_LOT">"c5886"</definedName>
    <definedName name="IQ_HOME_PRETAX_INC_OTHER_HOMEBUILDING">"c5887"</definedName>
    <definedName name="IQ_HOME_PRETAX_INC_TOTAL">"c5892"</definedName>
    <definedName name="IQ_HOME_PRETAX_INC_TOTAL_HOMEBUILDING">"c5888"</definedName>
    <definedName name="IQ_HOME_PURCH_OBLIGATION_1YR">"c5898"</definedName>
    <definedName name="IQ_HOME_PURCH_OBLIGATION_2YR">"c5899"</definedName>
    <definedName name="IQ_HOME_PURCH_OBLIGATION_3YR">"c5900"</definedName>
    <definedName name="IQ_HOME_PURCH_OBLIGATION_4YR">"c5901"</definedName>
    <definedName name="IQ_HOME_PURCH_OBLIGATION_5YR">"c5902"</definedName>
    <definedName name="IQ_HOME_PURCH_OBLIGATION_AFTER5">"c5903"</definedName>
    <definedName name="IQ_HOME_PURCH_OBLIGATION_TOTAL">"c5904"</definedName>
    <definedName name="IQ_HOME_REV_CONSTRUCTION_SERVICES">"c5874"</definedName>
    <definedName name="IQ_HOME_REV_ELIMINATIONS_OTHER">"c5875"</definedName>
    <definedName name="IQ_HOME_REV_FINANCIAL_SERVICES">"c5873"</definedName>
    <definedName name="IQ_HOME_REV_HOUSING">"c5872"</definedName>
    <definedName name="IQ_HOME_REV_LAND_LOT">"c5870"</definedName>
    <definedName name="IQ_HOME_REV_OTHER_HOMEBUILDING">"c5871"</definedName>
    <definedName name="IQ_HOME_REV_TOTAL">"c5876"</definedName>
    <definedName name="IQ_HOME_TOTAL_INV">"c5869"</definedName>
    <definedName name="IQ_HOME_WARRANTY_RES_BEG">"c5893"</definedName>
    <definedName name="IQ_HOME_WARRANTY_RES_END">"c5897"</definedName>
    <definedName name="IQ_HOME_WARRANTY_RES_ISS">"c5894"</definedName>
    <definedName name="IQ_HOME_WARRANTY_RES_OTHER">"c5896"</definedName>
    <definedName name="IQ_HOME_WARRANTY_RES_PAY">"c5895"</definedName>
    <definedName name="IQ_HOMEOWNERS_WRITTEN">"c546"</definedName>
    <definedName name="IQ_IMPAIR_OIL">"c547"</definedName>
    <definedName name="IQ_IMPAIRMENT_GW">"c548"</definedName>
    <definedName name="IQ_IMPUT_OPER_LEASE_DEPR">"c2987"</definedName>
    <definedName name="IQ_IMPUT_OPER_LEASE_INT_EXP">"c2986"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">"c6222"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DUSTRY">"c3601"</definedName>
    <definedName name="IQ_INDUSTRY_GROUP">"c3602"</definedName>
    <definedName name="IQ_INDUSTRY_SECTOR">"c3603"</definedName>
    <definedName name="IQ_INS_ANNUITY_LIAB">"c563"</definedName>
    <definedName name="IQ_INS_ANNUITY_REV">"c2788"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">"c6223"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UR_RECEIV">"c1600"</definedName>
    <definedName name="IQ_INT_BORROW">"c583"</definedName>
    <definedName name="IQ_INT_DEPOSITS">"c584"</definedName>
    <definedName name="IQ_INT_DIV_INC">"c585"</definedName>
    <definedName name="IQ_INT_EXP_BR">"c586"</definedName>
    <definedName name="IQ_INT_EXP_COVERAGE">"c587"</definedName>
    <definedName name="IQ_INT_EXP_FIN">"c588"</definedName>
    <definedName name="IQ_INT_EXP_INCL_CAP">"c2988"</definedName>
    <definedName name="IQ_INT_EXP_INS">"c589"</definedName>
    <definedName name="IQ_INT_EXP_LTD">"c2086"</definedName>
    <definedName name="IQ_INT_EXP_RE">"c6224"</definedName>
    <definedName name="IQ_INT_EXP_REIT">"c590"</definedName>
    <definedName name="IQ_INT_EXP_TOTAL">"c591"</definedName>
    <definedName name="IQ_INT_EXP_UTI">"c592"</definedName>
    <definedName name="IQ_INT_INC_BR">"c593"</definedName>
    <definedName name="IQ_INT_INC_FIN">"c594"</definedName>
    <definedName name="IQ_INT_INC_INVEST">"c595"</definedName>
    <definedName name="IQ_INT_INC_LOANS">"c596"</definedName>
    <definedName name="IQ_INT_INC_RE">"c6225"</definedName>
    <definedName name="IQ_INT_INC_REIT">"c597"</definedName>
    <definedName name="IQ_INT_INC_TOTAL">"c598"</definedName>
    <definedName name="IQ_INT_INC_UTI">"c599"</definedName>
    <definedName name="IQ_INT_INV_INC">"c600"</definedName>
    <definedName name="IQ_INT_INV_INC_RE">"c6226"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ANGIBLES_NET">"c1407"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V_10YR_ANN_CAGR">"c6164"</definedName>
    <definedName name="IQ_INV_10YR_ANN_GROWTH">"c1930"</definedName>
    <definedName name="IQ_INV_1YR_ANN_GROWTH">"c1925"</definedName>
    <definedName name="IQ_INV_2YR_ANN_CAGR">"c6160"</definedName>
    <definedName name="IQ_INV_2YR_ANN_GROWTH">"c1926"</definedName>
    <definedName name="IQ_INV_3YR_ANN_CAGR">"c6161"</definedName>
    <definedName name="IQ_INV_3YR_ANN_GROWTH">"c1927"</definedName>
    <definedName name="IQ_INV_5YR_ANN_CAGR">"c6162"</definedName>
    <definedName name="IQ_INV_5YR_ANN_GROWTH">"c1928"</definedName>
    <definedName name="IQ_INV_7YR_ANN_CAGR">"c6163"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GOV_SECURITY">"c5510"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">"c6227"</definedName>
    <definedName name="IQ_INVEST_LOANS_CF_REIT">"c633"</definedName>
    <definedName name="IQ_INVEST_LOANS_CF_UTI">"c634"</definedName>
    <definedName name="IQ_INVEST_MUNI_SECURITY">"c5512"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">"c6228"</definedName>
    <definedName name="IQ_INVEST_SECURITY_CF_REIT">"c642"</definedName>
    <definedName name="IQ_INVEST_SECURITY_CF_UTI">"c643"</definedName>
    <definedName name="IQ_INVEST_SECURITY_SUPPL">"c5511"</definedName>
    <definedName name="IQ_IPRD">"c644"</definedName>
    <definedName name="IQ_ISS_DEBT_NET">"c1391"</definedName>
    <definedName name="IQ_ISS_STOCK_NET">"c1601"</definedName>
    <definedName name="IQ_ISSUE_CURRENCY">"c2156"</definedName>
    <definedName name="IQ_ISSUE_NAME">"c2142"</definedName>
    <definedName name="IQ_ISSUER">"c2143"</definedName>
    <definedName name="IQ_ISSUER_CIQID">"c2258"</definedName>
    <definedName name="IQ_ISSUER_PARENT">"c2144"</definedName>
    <definedName name="IQ_ISSUER_PARENT_CIQID">"c2260"</definedName>
    <definedName name="IQ_ISSUER_PARENT_TICKER">"c2259"</definedName>
    <definedName name="IQ_ISSUER_TICKER">"c2252"</definedName>
    <definedName name="IQ_JR_SUB_DEBT">"c2534"</definedName>
    <definedName name="IQ_JR_SUB_DEBT_EBITDA">"c2560"</definedName>
    <definedName name="IQ_JR_SUB_DEBT_EBITDA_CAPEX">"c2561"</definedName>
    <definedName name="IQ_JR_SUB_DEBT_PCT">"c2535"</definedName>
    <definedName name="IQ_LAND">"c645"</definedName>
    <definedName name="IQ_LAST_PMT_DATE">"c2188"</definedName>
    <definedName name="IQ_LAST_SPLIT_DATE">"c2095"</definedName>
    <definedName name="IQ_LAST_SPLIT_FACTOR">"c2093"</definedName>
    <definedName name="IQ_LASTPRICINGDATE">"c3051"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">"c6229"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CAGR">"c6174"</definedName>
    <definedName name="IQ_LFCF_10YR_ANN_GROWTH">"c1942"</definedName>
    <definedName name="IQ_LFCF_1YR_ANN_GROWTH">"c1937"</definedName>
    <definedName name="IQ_LFCF_2YR_ANN_CAGR">"c6170"</definedName>
    <definedName name="IQ_LFCF_2YR_ANN_GROWTH">"c1938"</definedName>
    <definedName name="IQ_LFCF_3YR_ANN_CAGR">"c6171"</definedName>
    <definedName name="IQ_LFCF_3YR_ANN_GROWTH">"c1939"</definedName>
    <definedName name="IQ_LFCF_5YR_ANN_CAGR">"c6172"</definedName>
    <definedName name="IQ_LFCF_5YR_ANN_GROWTH">"c1940"</definedName>
    <definedName name="IQ_LFCF_7YR_ANN_CAGR">"c6173"</definedName>
    <definedName name="IQ_LFCF_7YR_ANN_GROWTH">"c1941"</definedName>
    <definedName name="IQ_LFCF_MARGIN">"c1961"</definedName>
    <definedName name="IQ_LH_STATUTORY_SURPLUS">"c2771"</definedName>
    <definedName name="IQ_LICENSED_POPS">"c2123"</definedName>
    <definedName name="IQ_LIFE_EARNED">"c2739"</definedName>
    <definedName name="IQ_LIFOR">"c655"</definedName>
    <definedName name="IQ_LL">"c656"</definedName>
    <definedName name="IQ_LOAN_LEASE_RECEIV">"c657"</definedName>
    <definedName name="IQ_LOAN_LOSS">"c1386"</definedName>
    <definedName name="IQ_LOAN_SERVICE_REV">"c658"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">"c6230"</definedName>
    <definedName name="IQ_LOANS_CF_REIT">"c664"</definedName>
    <definedName name="IQ_LOANS_CF_UTI">"c665"</definedName>
    <definedName name="IQ_LOANS_FOR_SALE">"c666"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LOSS_EXP">"c672"</definedName>
    <definedName name="IQ_LOSS_TO_NET_EARNED">"c2751"</definedName>
    <definedName name="IQ_LOW_TARGET_PRICE">"c1652"</definedName>
    <definedName name="IQ_LOW_TARGET_PRICE_REUT">"c5318"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CAPITAL_LEASES">"c2542"</definedName>
    <definedName name="IQ_LT_DEBT_CAPITAL_LEASES_PCT">"c2543"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">"c6231"</definedName>
    <definedName name="IQ_LT_DEBT_ISSUED_REIT">"c686"</definedName>
    <definedName name="IQ_LT_DEBT_ISSUED_UTI">"c687"</definedName>
    <definedName name="IQ_LT_DEBT_RE">"c6232"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">"c6233"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">"c6234"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LTMMONTH">120000</definedName>
    <definedName name="IQ_MACHINERY">"c711"</definedName>
    <definedName name="IQ_MAINT_CAPEX">"c2947"</definedName>
    <definedName name="IQ_MAINT_CAPEX_ACT_OR_EST">"c4458"</definedName>
    <definedName name="IQ_MAINT_CAPEX_EST">"c4457"</definedName>
    <definedName name="IQ_MAINT_CAPEX_GUIDANCE">"c4459"</definedName>
    <definedName name="IQ_MAINT_CAPEX_HIGH_EST">"c4460"</definedName>
    <definedName name="IQ_MAINT_CAPEX_HIGH_GUIDANCE">"c4197"</definedName>
    <definedName name="IQ_MAINT_CAPEX_LOW_EST">"c4461"</definedName>
    <definedName name="IQ_MAINT_CAPEX_LOW_GUIDANCE">"c4237"</definedName>
    <definedName name="IQ_MAINT_CAPEX_MEDIAN_EST">"c4462"</definedName>
    <definedName name="IQ_MAINT_CAPEX_NUM_EST">"c4463"</definedName>
    <definedName name="IQ_MAINT_CAPEX_STDDEV_EST">"c4464"</definedName>
    <definedName name="IQ_MAINT_REPAIR">"c2087"</definedName>
    <definedName name="IQ_MAKE_WHOLE_END_DATE">"c2493"</definedName>
    <definedName name="IQ_MAKE_WHOLE_SPREAD">"c2494"</definedName>
    <definedName name="IQ_MAKE_WHOLE_START_DATE">"c2492"</definedName>
    <definedName name="IQ_MARKET_CAP_LFCF">"c2209"</definedName>
    <definedName name="IQ_MARKETCAP">"c712"</definedName>
    <definedName name="IQ_MARKETING">"c2239"</definedName>
    <definedName name="IQ_MATURITY_DATE">"c2146"</definedName>
    <definedName name="IQ_MC_RATIO">"c2783"</definedName>
    <definedName name="IQ_MC_STATUTORY_SURPLUS">"c2772"</definedName>
    <definedName name="IQ_MEDIAN_TARGET_PRICE">"c1650"</definedName>
    <definedName name="IQ_MEDIAN_TARGET_PRICE_REUT">"c5316"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">"c6235"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">"c6236"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">"c6237"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>"c742"</definedName>
    <definedName name="IQ_MKTCAP_TOTAL_REV_FWD_REUT">"c4048"</definedName>
    <definedName name="IQ_MM_ACCOUNT">"c743"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SERV_RIGHTS">"c2242"</definedName>
    <definedName name="IQ_MTD">800000</definedName>
    <definedName name="IQ_NAMES_REVISION_DATE_">43052.9034953704</definedName>
    <definedName name="IQ_NAV_EST">"c1751"</definedName>
    <definedName name="IQ_NAV_HIGH_EST">"c1753"</definedName>
    <definedName name="IQ_NAV_LOW_EST">"c1754"</definedName>
    <definedName name="IQ_NAV_MEDIAN_EST">"c1752"</definedName>
    <definedName name="IQ_NAV_NUM_EST">"c1755"</definedName>
    <definedName name="IQ_NAV_SHARE_ACT_OR_EST">"c2225"</definedName>
    <definedName name="IQ_NAV_SHARE_ACT_OR_EST_REUT">"c5623"</definedName>
    <definedName name="IQ_NAV_SHARE_EST">"c5609"</definedName>
    <definedName name="IQ_NAV_SHARE_EST_REUT">"c5617"</definedName>
    <definedName name="IQ_NAV_SHARE_HIGH_EST">"c5612"</definedName>
    <definedName name="IQ_NAV_SHARE_HIGH_EST_REUT">"c5620"</definedName>
    <definedName name="IQ_NAV_SHARE_LOW_EST">"c5613"</definedName>
    <definedName name="IQ_NAV_SHARE_LOW_EST_REUT">"c5621"</definedName>
    <definedName name="IQ_NAV_SHARE_MEDIAN_EST">"c5610"</definedName>
    <definedName name="IQ_NAV_SHARE_MEDIAN_EST_REUT">"c5618"</definedName>
    <definedName name="IQ_NAV_SHARE_NUM_EST">"c5614"</definedName>
    <definedName name="IQ_NAV_SHARE_NUM_EST_REUT">"c5622"</definedName>
    <definedName name="IQ_NAV_SHARE_STDDEV_EST">"c5611"</definedName>
    <definedName name="IQ_NAV_SHARE_STDDEV_EST_REUT">"c5619"</definedName>
    <definedName name="IQ_NAV_STDDEV_EST">"c1756"</definedName>
    <definedName name="IQ_NET_CHANGE">"c749"</definedName>
    <definedName name="IQ_NET_CLAIM_EXP_INCUR">"c2757"</definedName>
    <definedName name="IQ_NET_CLAIM_EXP_INCUR_CY">"c2761"</definedName>
    <definedName name="IQ_NET_CLAIM_EXP_INCUR_PY">"c2762"</definedName>
    <definedName name="IQ_NET_CLAIM_EXP_PAID">"c2760"</definedName>
    <definedName name="IQ_NET_CLAIM_EXP_PAID_CY">"c2763"</definedName>
    <definedName name="IQ_NET_CLAIM_EXP_PAID_PY">"c2764"</definedName>
    <definedName name="IQ_NET_CLAIM_EXP_RES">"c2754"</definedName>
    <definedName name="IQ_NET_DEBT">"c1584"</definedName>
    <definedName name="IQ_NET_DEBT_ACT_OR_EST">"c3583"</definedName>
    <definedName name="IQ_NET_DEBT_ACT_OR_EST_REUT">"c5473"</definedName>
    <definedName name="IQ_NET_DEBT_EBITDA">"c750"</definedName>
    <definedName name="IQ_NET_DEBT_EBITDA_CAPEX">"c2949"</definedName>
    <definedName name="IQ_NET_DEBT_EST">"c3517"</definedName>
    <definedName name="IQ_NET_DEBT_EST_REUT">"c3976"</definedName>
    <definedName name="IQ_NET_DEBT_GUIDANCE">"c4467"</definedName>
    <definedName name="IQ_NET_DEBT_HIGH_EST">"c3518"</definedName>
    <definedName name="IQ_NET_DEBT_HIGH_EST_REUT">"c3978"</definedName>
    <definedName name="IQ_NET_DEBT_HIGH_GUIDANCE">"c4181"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">"c6238"</definedName>
    <definedName name="IQ_NET_DEBT_ISSUED_REIT">"c756"</definedName>
    <definedName name="IQ_NET_DEBT_ISSUED_UTI">"c757"</definedName>
    <definedName name="IQ_NET_DEBT_LOW_EST">"c3519"</definedName>
    <definedName name="IQ_NET_DEBT_LOW_EST_REUT">"c3979"</definedName>
    <definedName name="IQ_NET_DEBT_LOW_GUIDANCE">"c4221"</definedName>
    <definedName name="IQ_NET_DEBT_MEDIAN_EST">"c3520"</definedName>
    <definedName name="IQ_NET_DEBT_MEDIAN_EST_REUT">"c3977"</definedName>
    <definedName name="IQ_NET_DEBT_NUM_EST">"c3515"</definedName>
    <definedName name="IQ_NET_DEBT_NUM_EST_REUT">"c3980"</definedName>
    <definedName name="IQ_NET_DEBT_STDDEV_EST">"c3516"</definedName>
    <definedName name="IQ_NET_DEBT_STDDEV_EST_REUT">"c3981"</definedName>
    <definedName name="IQ_NET_EARNED">"c2734"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T_INC_10YR_ANN_CAGR">"c6100"</definedName>
    <definedName name="IQ_NET_INT_INC_10YR_ANN_GROWTH">"c758"</definedName>
    <definedName name="IQ_NET_INT_INC_1YR_ANN_GROWTH">"c759"</definedName>
    <definedName name="IQ_NET_INT_INC_2YR_ANN_CAGR">"c6101"</definedName>
    <definedName name="IQ_NET_INT_INC_2YR_ANN_GROWTH">"c760"</definedName>
    <definedName name="IQ_NET_INT_INC_3YR_ANN_CAGR">"c6102"</definedName>
    <definedName name="IQ_NET_INT_INC_3YR_ANN_GROWTH">"c761"</definedName>
    <definedName name="IQ_NET_INT_INC_5YR_ANN_CAGR">"c6103"</definedName>
    <definedName name="IQ_NET_INT_INC_5YR_ANN_GROWTH">"c762"</definedName>
    <definedName name="IQ_NET_INT_INC_7YR_ANN_CAGR">"c6104"</definedName>
    <definedName name="IQ_NET_INT_INC_7YR_ANN_GROWTH">"c763"</definedName>
    <definedName name="IQ_NET_INT_INC_BNK">"c764"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">"c6239"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LIFE_INS_IN_FORCE">"c2769"</definedName>
    <definedName name="IQ_NET_LOANS">"c772"</definedName>
    <definedName name="IQ_NET_LOANS_10YR_ANN_CAGR">"c6105"</definedName>
    <definedName name="IQ_NET_LOANS_10YR_ANN_GROWTH">"c773"</definedName>
    <definedName name="IQ_NET_LOANS_1YR_ANN_GROWTH">"c774"</definedName>
    <definedName name="IQ_NET_LOANS_2YR_ANN_CAGR">"c6106"</definedName>
    <definedName name="IQ_NET_LOANS_2YR_ANN_GROWTH">"c775"</definedName>
    <definedName name="IQ_NET_LOANS_3YR_ANN_CAGR">"c6107"</definedName>
    <definedName name="IQ_NET_LOANS_3YR_ANN_GROWTH">"c776"</definedName>
    <definedName name="IQ_NET_LOANS_5YR_ANN_CAGR">"c6108"</definedName>
    <definedName name="IQ_NET_LOANS_5YR_ANN_GROWTH">"c777"</definedName>
    <definedName name="IQ_NET_LOANS_7YR_ANN_CAGR">"c6109"</definedName>
    <definedName name="IQ_NET_LOANS_7YR_ANN_GROWTH">"c778"</definedName>
    <definedName name="IQ_NET_LOANS_TOTAL_DEPOSITS">"c779"</definedName>
    <definedName name="IQ_NET_RENTAL_EXP_FN">"c780"</definedName>
    <definedName name="IQ_NET_TO_GROSS_EARNED">"c2750"</definedName>
    <definedName name="IQ_NET_TO_GROSS_WRITTEN">"c2729"</definedName>
    <definedName name="IQ_NET_WORKING_CAP">"c3493"</definedName>
    <definedName name="IQ_NET_WRITTEN">"c2728"</definedName>
    <definedName name="IQ_NEW_PREM">"c2785"</definedName>
    <definedName name="IQ_NEXT_CALL_DATE">"c2198"</definedName>
    <definedName name="IQ_NEXT_CALL_PRICE">"c2199"</definedName>
    <definedName name="IQ_NEXT_INT_DATE">"c2187"</definedName>
    <definedName name="IQ_NEXT_PUT_DATE">"c2200"</definedName>
    <definedName name="IQ_NEXT_PUT_PRICE">"c2201"</definedName>
    <definedName name="IQ_NEXT_SINK_FUND_AMOUNT">"c2490"</definedName>
    <definedName name="IQ_NEXT_SINK_FUND_DATE">"c2489"</definedName>
    <definedName name="IQ_NEXT_SINK_FUND_PRICE">"c2491"</definedName>
    <definedName name="IQ_NI">"c781"</definedName>
    <definedName name="IQ_NI_10YR_ANN_CAGR">"c6110"</definedName>
    <definedName name="IQ_NI_10YR_ANN_GROWTH">"c782"</definedName>
    <definedName name="IQ_NI_1YR_ANN_GROWTH">"c783"</definedName>
    <definedName name="IQ_NI_2YR_ANN_CAGR">"c6111"</definedName>
    <definedName name="IQ_NI_2YR_ANN_GROWTH">"c784"</definedName>
    <definedName name="IQ_NI_3YR_ANN_CAGR">"c6112"</definedName>
    <definedName name="IQ_NI_3YR_ANN_GROWTH">"c785"</definedName>
    <definedName name="IQ_NI_5YR_ANN_CAGR">"c6113"</definedName>
    <definedName name="IQ_NI_5YR_ANN_GROWTH">"c786"</definedName>
    <definedName name="IQ_NI_7YR_ANN_CAGR">"c6114"</definedName>
    <definedName name="IQ_NI_7YR_ANN_GROWTH">"c787"</definedName>
    <definedName name="IQ_NI_ACT_OR_EST">"c2222"</definedName>
    <definedName name="IQ_NI_ACT_OR_EST_REUT">"c5468"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EST">"c1716"</definedName>
    <definedName name="IQ_NI_EST_REUT">"c5368"</definedName>
    <definedName name="IQ_NI_GAAP_GUIDANCE">"c4470"</definedName>
    <definedName name="IQ_NI_GAAP_HIGH_GUIDANCE">"c4177"</definedName>
    <definedName name="IQ_NI_GAAP_LOW_GUIDANCE">"c4217"</definedName>
    <definedName name="IQ_NI_GUIDANCE">"c4469"</definedName>
    <definedName name="IQ_NI_GW_EST_REUT">"c5375"</definedName>
    <definedName name="IQ_NI_GW_GUIDANCE">"c4471"</definedName>
    <definedName name="IQ_NI_GW_HIGH_EST_REUT">"c5377"</definedName>
    <definedName name="IQ_NI_GW_HIGH_GUIDANCE">"c4178"</definedName>
    <definedName name="IQ_NI_GW_LOW_EST_REUT">"c5378"</definedName>
    <definedName name="IQ_NI_GW_LOW_GUIDANCE">"c4218"</definedName>
    <definedName name="IQ_NI_GW_MEDIAN_EST_REUT">"c5376"</definedName>
    <definedName name="IQ_NI_GW_NUM_EST_REUT">"c5379"</definedName>
    <definedName name="IQ_NI_GW_STDDEV_EST_REUT">"c5380"</definedName>
    <definedName name="IQ_NI_HIGH_EST">"c1718"</definedName>
    <definedName name="IQ_NI_HIGH_EST_REUT">"c5370"</definedName>
    <definedName name="IQ_NI_HIGH_GUIDANCE">"c4176"</definedName>
    <definedName name="IQ_NI_LOW_EST">"c1719"</definedName>
    <definedName name="IQ_NI_LOW_EST_REUT">"c5371"</definedName>
    <definedName name="IQ_NI_LOW_GUIDANCE">"c4216"</definedName>
    <definedName name="IQ_NI_MARGIN">"c794"</definedName>
    <definedName name="IQ_NI_MEDIAN_EST">"c1717"</definedName>
    <definedName name="IQ_NI_MEDIAN_EST_REUT">"c5369"</definedName>
    <definedName name="IQ_NI_NORM">"c1901"</definedName>
    <definedName name="IQ_NI_NORM_10YR_ANN_CAGR">"c6189"</definedName>
    <definedName name="IQ_NI_NORM_10YR_ANN_GROWTH">"c1960"</definedName>
    <definedName name="IQ_NI_NORM_1YR_ANN_GROWTH">"c1955"</definedName>
    <definedName name="IQ_NI_NORM_2YR_ANN_CAGR">"c6185"</definedName>
    <definedName name="IQ_NI_NORM_2YR_ANN_GROWTH">"c1956"</definedName>
    <definedName name="IQ_NI_NORM_3YR_ANN_CAGR">"c6186"</definedName>
    <definedName name="IQ_NI_NORM_3YR_ANN_GROWTH">"c1957"</definedName>
    <definedName name="IQ_NI_NORM_5YR_ANN_CAGR">"c6187"</definedName>
    <definedName name="IQ_NI_NORM_5YR_ANN_GROWTH">"c1958"</definedName>
    <definedName name="IQ_NI_NORM_7YR_ANN_CAGR">"c6188"</definedName>
    <definedName name="IQ_NI_NORM_7YR_ANN_GROWTH">"c1959"</definedName>
    <definedName name="IQ_NI_NORM_MARGIN">"c1964"</definedName>
    <definedName name="IQ_NI_NUM_EST">"c1720"</definedName>
    <definedName name="IQ_NI_NUM_EST_REUT">"c5372"</definedName>
    <definedName name="IQ_NI_REPORTED_EST">"c1730"</definedName>
    <definedName name="IQ_NI_REPORTED_EST_REUT">"c5382"</definedName>
    <definedName name="IQ_NI_REPORTED_HIGH_EST">"c1732"</definedName>
    <definedName name="IQ_NI_REPORTED_HIGH_EST_REUT">"c5384"</definedName>
    <definedName name="IQ_NI_REPORTED_LOW_EST">"c1733"</definedName>
    <definedName name="IQ_NI_REPORTED_LOW_EST_REUT">"c5385"</definedName>
    <definedName name="IQ_NI_REPORTED_MEDIAN_EST">"c1731"</definedName>
    <definedName name="IQ_NI_REPORTED_MEDIAN_EST_REUT">"c5383"</definedName>
    <definedName name="IQ_NI_REPORTED_NUM_EST">"c1734"</definedName>
    <definedName name="IQ_NI_REPORTED_NUM_EST_REUT">"c5386"</definedName>
    <definedName name="IQ_NI_REPORTED_STDDEV_EST">"c1735"</definedName>
    <definedName name="IQ_NI_REPORTED_STDDEV_EST_REUT">"c5387"</definedName>
    <definedName name="IQ_NI_SBC_ACT_OR_EST">"c4474"</definedName>
    <definedName name="IQ_NI_SBC_EST">"c4473"</definedName>
    <definedName name="IQ_NI_SBC_GUIDANCE">"c4475"</definedName>
    <definedName name="IQ_NI_SBC_GW_ACT_OR_EST">"c4478"</definedName>
    <definedName name="IQ_NI_SBC_GW_EST">"c4477"</definedName>
    <definedName name="IQ_NI_SBC_GW_GUIDANCE">"c4479"</definedName>
    <definedName name="IQ_NI_SBC_GW_HIGH_EST">"c4480"</definedName>
    <definedName name="IQ_NI_SBC_GW_HIGH_GUIDANCE">"c4187"</definedName>
    <definedName name="IQ_NI_SBC_GW_LOW_EST">"c4481"</definedName>
    <definedName name="IQ_NI_SBC_GW_LOW_GUIDANCE">"c4227"</definedName>
    <definedName name="IQ_NI_SBC_GW_MEDIAN_EST">"c4482"</definedName>
    <definedName name="IQ_NI_SBC_GW_NUM_EST">"c4483"</definedName>
    <definedName name="IQ_NI_SBC_GW_STDDEV_EST">"c4484"</definedName>
    <definedName name="IQ_NI_SBC_HIGH_EST">"c4486"</definedName>
    <definedName name="IQ_NI_SBC_HIGH_GUIDANCE">"c4186"</definedName>
    <definedName name="IQ_NI_SBC_LOW_EST">"c4487"</definedName>
    <definedName name="IQ_NI_SBC_LOW_GUIDANCE">"c4226"</definedName>
    <definedName name="IQ_NI_SBC_MEDIAN_EST">"c4488"</definedName>
    <definedName name="IQ_NI_SBC_NUM_EST">"c4489"</definedName>
    <definedName name="IQ_NI_SBC_STDDEV_EST">"c4490"</definedName>
    <definedName name="IQ_NI_SFAS">"c795"</definedName>
    <definedName name="IQ_NI_STDDEV_EST">"c1721"</definedName>
    <definedName name="IQ_NI_STDDEV_EST_REUT">"c5373"</definedName>
    <definedName name="IQ_NOL_CF_1YR">"c3465"</definedName>
    <definedName name="IQ_NOL_CF_2YR">"c3466"</definedName>
    <definedName name="IQ_NOL_CF_3YR">"c3467"</definedName>
    <definedName name="IQ_NOL_CF_4YR">"c3468"</definedName>
    <definedName name="IQ_NOL_CF_5YR">"c3469"</definedName>
    <definedName name="IQ_NOL_CF_AFTER_FIVE">"c3470"</definedName>
    <definedName name="IQ_NOL_CF_MAX_YEAR">"c3473"</definedName>
    <definedName name="IQ_NOL_CF_NO_EXP">"c3471"</definedName>
    <definedName name="IQ_NOL_CF_TOTAL">"c3472"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INC">"c802"</definedName>
    <definedName name="IQ_NON_INT_INC_10YR_ANN_CAGR">"c6115"</definedName>
    <definedName name="IQ_NON_INT_INC_10YR_ANN_GROWTH">"c803"</definedName>
    <definedName name="IQ_NON_INT_INC_1YR_ANN_GROWTH">"c804"</definedName>
    <definedName name="IQ_NON_INT_INC_2YR_ANN_CAGR">"c6116"</definedName>
    <definedName name="IQ_NON_INT_INC_2YR_ANN_GROWTH">"c805"</definedName>
    <definedName name="IQ_NON_INT_INC_3YR_ANN_CAGR">"c6117"</definedName>
    <definedName name="IQ_NON_INT_INC_3YR_ANN_GROWTH">"c806"</definedName>
    <definedName name="IQ_NON_INT_INC_5YR_ANN_CAGR">"c6118"</definedName>
    <definedName name="IQ_NON_INT_INC_5YR_ANN_GROWTH">"c807"</definedName>
    <definedName name="IQ_NON_INT_INC_7YR_ANN_CAGR">"c6119"</definedName>
    <definedName name="IQ_NON_INT_INC_7YR_ANN_GROWTH">"c808"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CAGR">"c6120"</definedName>
    <definedName name="IQ_NON_PERF_ASSETS_10YR_ANN_GROWTH">"c811"</definedName>
    <definedName name="IQ_NON_PERF_ASSETS_1YR_ANN_GROWTH">"c812"</definedName>
    <definedName name="IQ_NON_PERF_ASSETS_2YR_ANN_CAGR">"c6121"</definedName>
    <definedName name="IQ_NON_PERF_ASSETS_2YR_ANN_GROWTH">"c813"</definedName>
    <definedName name="IQ_NON_PERF_ASSETS_3YR_ANN_CAGR">"c6122"</definedName>
    <definedName name="IQ_NON_PERF_ASSETS_3YR_ANN_GROWTH">"c814"</definedName>
    <definedName name="IQ_NON_PERF_ASSETS_5YR_ANN_CAGR">"c6123"</definedName>
    <definedName name="IQ_NON_PERF_ASSETS_5YR_ANN_GROWTH">"c815"</definedName>
    <definedName name="IQ_NON_PERF_ASSETS_7YR_ANN_CAGR">"c6124"</definedName>
    <definedName name="IQ_NON_PERF_ASSETS_7YR_ANN_GROWTH">"c816"</definedName>
    <definedName name="IQ_NON_PERF_ASSETS_TOTAL_ASSETS">"c817"</definedName>
    <definedName name="IQ_NON_PERF_LOANS_10YR_ANN_CAGR">"c6125"</definedName>
    <definedName name="IQ_NON_PERF_LOANS_10YR_ANN_GROWTH">"c818"</definedName>
    <definedName name="IQ_NON_PERF_LOANS_1YR_ANN_GROWTH">"c819"</definedName>
    <definedName name="IQ_NON_PERF_LOANS_2YR_ANN_CAGR">"c6126"</definedName>
    <definedName name="IQ_NON_PERF_LOANS_2YR_ANN_GROWTH">"c820"</definedName>
    <definedName name="IQ_NON_PERF_LOANS_3YR_ANN_CAGR">"c6127"</definedName>
    <definedName name="IQ_NON_PERF_LOANS_3YR_ANN_GROWTH">"c821"</definedName>
    <definedName name="IQ_NON_PERF_LOANS_5YR_ANN_CAGR">"c6128"</definedName>
    <definedName name="IQ_NON_PERF_LOANS_5YR_ANN_GROWTH">"c822"</definedName>
    <definedName name="IQ_NON_PERF_LOANS_7YR_ANN_CAGR">"c6129"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CASH_PENSION_EXP">"c3000"</definedName>
    <definedName name="IQ_NONRECOURSE_DEBT">"c2550"</definedName>
    <definedName name="IQ_NONRECOURSE_DEBT_PCT">"c2551"</definedName>
    <definedName name="IQ_NONUTIL_REV">"c2089"</definedName>
    <definedName name="IQ_NORM_EPS_ACT_OR_EST">"c2249"</definedName>
    <definedName name="IQ_NORM_EPS_ACT_OR_EST_REUT">"c5472"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W_ACCOUNT">"c828"</definedName>
    <definedName name="IQ_NPPE">"c829"</definedName>
    <definedName name="IQ_NPPE_10YR_ANN_CAGR">"c6130"</definedName>
    <definedName name="IQ_NPPE_10YR_ANN_GROWTH">"c830"</definedName>
    <definedName name="IQ_NPPE_1YR_ANN_GROWTH">"c831"</definedName>
    <definedName name="IQ_NPPE_2YR_ANN_CAGR">"c6131"</definedName>
    <definedName name="IQ_NPPE_2YR_ANN_GROWTH">"c832"</definedName>
    <definedName name="IQ_NPPE_3YR_ANN_CAGR">"c6132"</definedName>
    <definedName name="IQ_NPPE_3YR_ANN_GROWTH">"c833"</definedName>
    <definedName name="IQ_NPPE_5YR_ANN_CAGR">"c6133"</definedName>
    <definedName name="IQ_NPPE_5YR_ANN_GROWTH">"c834"</definedName>
    <definedName name="IQ_NPPE_7YR_ANN_CAGR">"c6134"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SHAREHOLDERS">"c1967"</definedName>
    <definedName name="IQ_NUMBER_SHAREHOLDERS_CLASSA">"c1968"</definedName>
    <definedName name="IQ_NUMBER_SHAREHOLDERS_OTHER">"c1969"</definedName>
    <definedName name="IQ_OCCUPY_EXP">"c839"</definedName>
    <definedName name="IQ_OFFER_AMOUNT">"c2152"</definedName>
    <definedName name="IQ_OFFER_COUPON">"c2147"</definedName>
    <definedName name="IQ_OFFER_COUPON_TYPE">"c2148"</definedName>
    <definedName name="IQ_OFFER_DATE">"c2149"</definedName>
    <definedName name="IQ_OFFER_PRICE">"c2150"</definedName>
    <definedName name="IQ_OFFER_YIELD">"c2151"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AVG_DAILY_PROD_GAS">"c2910"</definedName>
    <definedName name="IQ_OG_AVG_DAILY_PROD_NGL">"c2911"</definedName>
    <definedName name="IQ_OG_AVG_DAILY_PROD_OIL">"c2909"</definedName>
    <definedName name="IQ_OG_AVG_DAILY_SALES_VOL_EQ_INC_GAS">"c5797"</definedName>
    <definedName name="IQ_OG_AVG_DAILY_SALES_VOL_EQ_INC_NGL">"c5798"</definedName>
    <definedName name="IQ_OG_AVG_DAILY_SALES_VOL_EQ_INC_OIL">"c5796"</definedName>
    <definedName name="IQ_OG_CLOSE_BALANCE_GAS">"c2049"</definedName>
    <definedName name="IQ_OG_CLOSE_BALANCE_NGL">"c2920"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ACRE_GROSS_EQ_INC">"c5802"</definedName>
    <definedName name="IQ_OG_DEVELOPED_ACRE_NET_EQ_INC">"c5803"</definedName>
    <definedName name="IQ_OG_DEVELOPED_RESERVES_GAS">"c2053"</definedName>
    <definedName name="IQ_OG_DEVELOPED_RESERVES_NGL">"c2922"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NGL">"c2921"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NGL">"c2914"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NGL">"c2915"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NGL">"c2912"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NGL">"c2919"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NGL">"c2918"</definedName>
    <definedName name="IQ_OG_PRODUCTION_OIL">"c2035"</definedName>
    <definedName name="IQ_OG_PURCHASES_GAS">"c2045"</definedName>
    <definedName name="IQ_OG_PURCHASES_NGL">"c2916"</definedName>
    <definedName name="IQ_OG_PURCHASES_OIL">"c2033"</definedName>
    <definedName name="IQ_OG_RESERVE_REPLACEMENT_RATIO">"c5799"</definedName>
    <definedName name="IQ_OG_REVISIONS_GAS">"c2042"</definedName>
    <definedName name="IQ_OG_REVISIONS_NGL">"c2913"</definedName>
    <definedName name="IQ_OG_REVISIONS_OIL">"c2030"</definedName>
    <definedName name="IQ_OG_SALES_IN_PLACE_GAS">"c2046"</definedName>
    <definedName name="IQ_OG_SALES_IN_PLACE_NGL">"c2917"</definedName>
    <definedName name="IQ_OG_SALES_IN_PLACE_OIL">"c2034"</definedName>
    <definedName name="IQ_OG_SALES_VOL_EQ_INC_GAS">"c5794"</definedName>
    <definedName name="IQ_OG_SALES_VOL_EQ_INC_NGL">"c5795"</definedName>
    <definedName name="IQ_OG_SALES_VOL_EQ_INC_OIL">"c5793"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TOTAL_OIL_PRODUCTON">"c2059"</definedName>
    <definedName name="IQ_OG_UNDEVELOPED_ACRE_GROSS_EQ_INC">"c5800"</definedName>
    <definedName name="IQ_OG_UNDEVELOPED_ACRE_NET_EQ_INC">"c5801"</definedName>
    <definedName name="IQ_OG_UNDEVELOPED_RESERVES_GAS">"c2051"</definedName>
    <definedName name="IQ_OG_UNDEVELOPED_RESERVES_NGL">"c2923"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B_ACCRUED_LIAB">"c3308"</definedName>
    <definedName name="IQ_OPEB_ACCRUED_LIAB_DOM">"c3306"</definedName>
    <definedName name="IQ_OPEB_ACCRUED_LIAB_FOREIGN">"c3307"</definedName>
    <definedName name="IQ_OPEB_ACCUM_OTHER_CI">"c3314"</definedName>
    <definedName name="IQ_OPEB_ACCUM_OTHER_CI_DOM">"c3312"</definedName>
    <definedName name="IQ_OPEB_ACCUM_OTHER_CI_FOREIGN">"c3313"</definedName>
    <definedName name="IQ_OPEB_ACT_NEXT">"c5774"</definedName>
    <definedName name="IQ_OPEB_ACT_NEXT_DOM">"c5772"</definedName>
    <definedName name="IQ_OPEB_ACT_NEXT_FOREIGN">"c5773"</definedName>
    <definedName name="IQ_OPEB_AMT_RECOG_NEXT">"c5783"</definedName>
    <definedName name="IQ_OPEB_AMT_RECOG_NEXT_DOM">"c5781"</definedName>
    <definedName name="IQ_OPEB_AMT_RECOG_NEXT_FOREIGN">"c5782"</definedName>
    <definedName name="IQ_OPEB_ASSETS">"c3356"</definedName>
    <definedName name="IQ_OPEB_ASSETS_ACQ">"c3347"</definedName>
    <definedName name="IQ_OPEB_ASSETS_ACQ_DOM">"c3345"</definedName>
    <definedName name="IQ_OPEB_ASSETS_ACQ_FOREIGN">"c3346"</definedName>
    <definedName name="IQ_OPEB_ASSETS_ACTUAL_RETURN">"c3332"</definedName>
    <definedName name="IQ_OPEB_ASSETS_ACTUAL_RETURN_DOM">"c3330"</definedName>
    <definedName name="IQ_OPEB_ASSETS_ACTUAL_RETURN_FOREIGN">"c3331"</definedName>
    <definedName name="IQ_OPEB_ASSETS_BEG">"c3329"</definedName>
    <definedName name="IQ_OPEB_ASSETS_BEG_DOM">"c3327"</definedName>
    <definedName name="IQ_OPEB_ASSETS_BEG_FOREIGN">"c3328"</definedName>
    <definedName name="IQ_OPEB_ASSETS_BENEFITS_PAID">"c3341"</definedName>
    <definedName name="IQ_OPEB_ASSETS_BENEFITS_PAID_DOM">"c3339"</definedName>
    <definedName name="IQ_OPEB_ASSETS_BENEFITS_PAID_FOREIGN">"c3340"</definedName>
    <definedName name="IQ_OPEB_ASSETS_CURTAIL">"c3350"</definedName>
    <definedName name="IQ_OPEB_ASSETS_CURTAIL_DOM">"c3348"</definedName>
    <definedName name="IQ_OPEB_ASSETS_CURTAIL_FOREIGN">"c3349"</definedName>
    <definedName name="IQ_OPEB_ASSETS_DOM">"c3354"</definedName>
    <definedName name="IQ_OPEB_ASSETS_EMPLOYER_CONTRIBUTIONS">"c3335"</definedName>
    <definedName name="IQ_OPEB_ASSETS_EMPLOYER_CONTRIBUTIONS_DOM">"c3333"</definedName>
    <definedName name="IQ_OPEB_ASSETS_EMPLOYER_CONTRIBUTIONS_FOREIGN">"c3334"</definedName>
    <definedName name="IQ_OPEB_ASSETS_FOREIGN">"c3355"</definedName>
    <definedName name="IQ_OPEB_ASSETS_FX_ADJ">"c3344"</definedName>
    <definedName name="IQ_OPEB_ASSETS_FX_ADJ_DOM">"c3342"</definedName>
    <definedName name="IQ_OPEB_ASSETS_FX_ADJ_FOREIGN">"c3343"</definedName>
    <definedName name="IQ_OPEB_ASSETS_OTHER_PLAN_ADJ">"c3353"</definedName>
    <definedName name="IQ_OPEB_ASSETS_OTHER_PLAN_ADJ_DOM">"c3351"</definedName>
    <definedName name="IQ_OPEB_ASSETS_OTHER_PLAN_ADJ_FOREIGN">"c3352"</definedName>
    <definedName name="IQ_OPEB_ASSETS_PARTICIP_CONTRIBUTIONS">"c3338"</definedName>
    <definedName name="IQ_OPEB_ASSETS_PARTICIP_CONTRIBUTIONS_DOM">"c3336"</definedName>
    <definedName name="IQ_OPEB_ASSETS_PARTICIP_CONTRIBUTIONS_FOREIGN">"c3337"</definedName>
    <definedName name="IQ_OPEB_BENEFIT_INFO_DATE">"c3410"</definedName>
    <definedName name="IQ_OPEB_BENEFIT_INFO_DATE_DOM">"c3408"</definedName>
    <definedName name="IQ_OPEB_BENEFIT_INFO_DATE_FOREIGN">"c3409"</definedName>
    <definedName name="IQ_OPEB_BREAKDOWN_EQ">"c3275"</definedName>
    <definedName name="IQ_OPEB_BREAKDOWN_EQ_DOM">"c3273"</definedName>
    <definedName name="IQ_OPEB_BREAKDOWN_EQ_FOREIGN">"c3274"</definedName>
    <definedName name="IQ_OPEB_BREAKDOWN_FI">"c3278"</definedName>
    <definedName name="IQ_OPEB_BREAKDOWN_FI_DOM">"c3276"</definedName>
    <definedName name="IQ_OPEB_BREAKDOWN_FI_FOREIGN">"c3277"</definedName>
    <definedName name="IQ_OPEB_BREAKDOWN_OTHER">"c3284"</definedName>
    <definedName name="IQ_OPEB_BREAKDOWN_OTHER_DOM">"c3282"</definedName>
    <definedName name="IQ_OPEB_BREAKDOWN_OTHER_FOREIGN">"c3283"</definedName>
    <definedName name="IQ_OPEB_BREAKDOWN_PCT_EQ">"c3263"</definedName>
    <definedName name="IQ_OPEB_BREAKDOWN_PCT_EQ_DOM">"c3261"</definedName>
    <definedName name="IQ_OPEB_BREAKDOWN_PCT_EQ_FOREIGN">"c3262"</definedName>
    <definedName name="IQ_OPEB_BREAKDOWN_PCT_FI">"c3266"</definedName>
    <definedName name="IQ_OPEB_BREAKDOWN_PCT_FI_DOM">"c3264"</definedName>
    <definedName name="IQ_OPEB_BREAKDOWN_PCT_FI_FOREIGN">"c3265"</definedName>
    <definedName name="IQ_OPEB_BREAKDOWN_PCT_OTHER">"c3272"</definedName>
    <definedName name="IQ_OPEB_BREAKDOWN_PCT_OTHER_DOM">"c3270"</definedName>
    <definedName name="IQ_OPEB_BREAKDOWN_PCT_OTHER_FOREIGN">"c3271"</definedName>
    <definedName name="IQ_OPEB_BREAKDOWN_PCT_RE">"c3269"</definedName>
    <definedName name="IQ_OPEB_BREAKDOWN_PCT_RE_DOM">"c3267"</definedName>
    <definedName name="IQ_OPEB_BREAKDOWN_PCT_RE_FOREIGN">"c3268"</definedName>
    <definedName name="IQ_OPEB_BREAKDOWN_RE">"c3281"</definedName>
    <definedName name="IQ_OPEB_BREAKDOWN_RE_DOM">"c3279"</definedName>
    <definedName name="IQ_OPEB_BREAKDOWN_RE_FOREIGN">"c3280"</definedName>
    <definedName name="IQ_OPEB_CI_ACT">"c5759"</definedName>
    <definedName name="IQ_OPEB_CI_ACT_DOM">"c5757"</definedName>
    <definedName name="IQ_OPEB_CI_ACT_FOREIGN">"c5758"</definedName>
    <definedName name="IQ_OPEB_CI_NET_AMT_RECOG">"c5771"</definedName>
    <definedName name="IQ_OPEB_CI_NET_AMT_RECOG_DOM">"c5769"</definedName>
    <definedName name="IQ_OPEB_CI_NET_AMT_RECOG_FOREIGN">"c5770"</definedName>
    <definedName name="IQ_OPEB_CI_OTHER_MISC_ADJ">"c5768"</definedName>
    <definedName name="IQ_OPEB_CI_OTHER_MISC_ADJ_DOM">"c5766"</definedName>
    <definedName name="IQ_OPEB_CI_OTHER_MISC_ADJ_FOREIGN">"c5767"</definedName>
    <definedName name="IQ_OPEB_CI_PRIOR_SERVICE">"c5762"</definedName>
    <definedName name="IQ_OPEB_CI_PRIOR_SERVICE_DOM">"c5760"</definedName>
    <definedName name="IQ_OPEB_CI_PRIOR_SERVICE_FOREIGN">"c5761"</definedName>
    <definedName name="IQ_OPEB_CI_TRANSITION">"c5765"</definedName>
    <definedName name="IQ_OPEB_CI_TRANSITION_DOM">"c5763"</definedName>
    <definedName name="IQ_OPEB_CI_TRANSITION_FOREIGN">"c5764"</definedName>
    <definedName name="IQ_OPEB_CL">"c5789"</definedName>
    <definedName name="IQ_OPEB_CL_DOM">"c5787"</definedName>
    <definedName name="IQ_OPEB_CL_FOREIGN">"c5788"</definedName>
    <definedName name="IQ_OPEB_DECREASE_EFFECT_PBO">"c3458"</definedName>
    <definedName name="IQ_OPEB_DECREASE_EFFECT_PBO_DOM">"c3456"</definedName>
    <definedName name="IQ_OPEB_DECREASE_EFFECT_PBO_FOREIGN">"c3457"</definedName>
    <definedName name="IQ_OPEB_DECREASE_EFFECT_SERVICE_INT_COST">"c3455"</definedName>
    <definedName name="IQ_OPEB_DECREASE_EFFECT_SERVICE_INT_COST_DOM">"c3453"</definedName>
    <definedName name="IQ_OPEB_DECREASE_EFFECT_SERVICE_INT_COST_FOREIGN">"c3454"</definedName>
    <definedName name="IQ_OPEB_DISC_RATE_MAX">"c3422"</definedName>
    <definedName name="IQ_OPEB_DISC_RATE_MAX_DOM">"c3420"</definedName>
    <definedName name="IQ_OPEB_DISC_RATE_MAX_FOREIGN">"c3421"</definedName>
    <definedName name="IQ_OPEB_DISC_RATE_MIN">"c3419"</definedName>
    <definedName name="IQ_OPEB_DISC_RATE_MIN_DOM">"c3417"</definedName>
    <definedName name="IQ_OPEB_DISC_RATE_MIN_FOREIGN">"c3418"</definedName>
    <definedName name="IQ_OPEB_EST_BENEFIT_1YR">"c3287"</definedName>
    <definedName name="IQ_OPEB_EST_BENEFIT_1YR_DOM">"c3285"</definedName>
    <definedName name="IQ_OPEB_EST_BENEFIT_1YR_FOREIGN">"c3286"</definedName>
    <definedName name="IQ_OPEB_EST_BENEFIT_2YR">"c3290"</definedName>
    <definedName name="IQ_OPEB_EST_BENEFIT_2YR_DOM">"c3288"</definedName>
    <definedName name="IQ_OPEB_EST_BENEFIT_2YR_FOREIGN">"c3289"</definedName>
    <definedName name="IQ_OPEB_EST_BENEFIT_3YR">"c3293"</definedName>
    <definedName name="IQ_OPEB_EST_BENEFIT_3YR_DOM">"c3291"</definedName>
    <definedName name="IQ_OPEB_EST_BENEFIT_3YR_FOREIGN">"c3292"</definedName>
    <definedName name="IQ_OPEB_EST_BENEFIT_4YR">"c3296"</definedName>
    <definedName name="IQ_OPEB_EST_BENEFIT_4YR_DOM">"c3294"</definedName>
    <definedName name="IQ_OPEB_EST_BENEFIT_4YR_FOREIGN">"c3295"</definedName>
    <definedName name="IQ_OPEB_EST_BENEFIT_5YR">"c3299"</definedName>
    <definedName name="IQ_OPEB_EST_BENEFIT_5YR_DOM">"c3297"</definedName>
    <definedName name="IQ_OPEB_EST_BENEFIT_5YR_FOREIGN">"c3298"</definedName>
    <definedName name="IQ_OPEB_EST_BENEFIT_AFTER5">"c3302"</definedName>
    <definedName name="IQ_OPEB_EST_BENEFIT_AFTER5_DOM">"c3300"</definedName>
    <definedName name="IQ_OPEB_EST_BENEFIT_AFTER5_FOREIGN">"c3301"</definedName>
    <definedName name="IQ_OPEB_EXP_RATE_RETURN_MAX">"c3434"</definedName>
    <definedName name="IQ_OPEB_EXP_RATE_RETURN_MAX_DOM">"c3432"</definedName>
    <definedName name="IQ_OPEB_EXP_RATE_RETURN_MAX_FOREIGN">"c3433"</definedName>
    <definedName name="IQ_OPEB_EXP_RATE_RETURN_MIN">"c3431"</definedName>
    <definedName name="IQ_OPEB_EXP_RATE_RETURN_MIN_DOM">"c3429"</definedName>
    <definedName name="IQ_OPEB_EXP_RATE_RETURN_MIN_FOREIGN">"c3430"</definedName>
    <definedName name="IQ_OPEB_EXP_RETURN">"c3398"</definedName>
    <definedName name="IQ_OPEB_EXP_RETURN_DOM">"c3396"</definedName>
    <definedName name="IQ_OPEB_EXP_RETURN_FOREIGN">"c3397"</definedName>
    <definedName name="IQ_OPEB_HEALTH_COST_TREND_INITIAL">"c3413"</definedName>
    <definedName name="IQ_OPEB_HEALTH_COST_TREND_INITIAL_DOM">"c3411"</definedName>
    <definedName name="IQ_OPEB_HEALTH_COST_TREND_INITIAL_FOREIGN">"c3412"</definedName>
    <definedName name="IQ_OPEB_HEALTH_COST_TREND_ULTIMATE">"c3416"</definedName>
    <definedName name="IQ_OPEB_HEALTH_COST_TREND_ULTIMATE_DOM">"c3414"</definedName>
    <definedName name="IQ_OPEB_HEALTH_COST_TREND_ULTIMATE_FOREIGN">"c3415"</definedName>
    <definedName name="IQ_OPEB_INCREASE_EFFECT_PBO">"c3452"</definedName>
    <definedName name="IQ_OPEB_INCREASE_EFFECT_PBO_DOM">"c3450"</definedName>
    <definedName name="IQ_OPEB_INCREASE_EFFECT_PBO_FOREIGN">"c3451"</definedName>
    <definedName name="IQ_OPEB_INCREASE_EFFECT_SERVICE_INT_COST">"c3449"</definedName>
    <definedName name="IQ_OPEB_INCREASE_EFFECT_SERVICE_INT_COST_DOM">"c3447"</definedName>
    <definedName name="IQ_OPEB_INCREASE_EFFECT_SERVICE_INT_COST_FOREIGN">"c3448"</definedName>
    <definedName name="IQ_OPEB_INTAN_ASSETS">"c3311"</definedName>
    <definedName name="IQ_OPEB_INTAN_ASSETS_DOM">"c3309"</definedName>
    <definedName name="IQ_OPEB_INTAN_ASSETS_FOREIGN">"c3310"</definedName>
    <definedName name="IQ_OPEB_INTEREST_COST">"c3395"</definedName>
    <definedName name="IQ_OPEB_INTEREST_COST_DOM">"c3393"</definedName>
    <definedName name="IQ_OPEB_INTEREST_COST_FOREIGN">"c3394"</definedName>
    <definedName name="IQ_OPEB_LT_ASSETS">"c5786"</definedName>
    <definedName name="IQ_OPEB_LT_ASSETS_DOM">"c5784"</definedName>
    <definedName name="IQ_OPEB_LT_ASSETS_FOREIGN">"c5785"</definedName>
    <definedName name="IQ_OPEB_LT_LIAB">"c5792"</definedName>
    <definedName name="IQ_OPEB_LT_LIAB_DOM">"c5790"</definedName>
    <definedName name="IQ_OPEB_LT_LIAB_FOREIGN">"c5791"</definedName>
    <definedName name="IQ_OPEB_NET_ASSET_RECOG">"c3326"</definedName>
    <definedName name="IQ_OPEB_NET_ASSET_RECOG_DOM">"c3324"</definedName>
    <definedName name="IQ_OPEB_NET_ASSET_RECOG_FOREIGN">"c3325"</definedName>
    <definedName name="IQ_OPEB_OBLIGATION_ACCUMULATED">"c3407"</definedName>
    <definedName name="IQ_OPEB_OBLIGATION_ACCUMULATED_DOM">"c3405"</definedName>
    <definedName name="IQ_OPEB_OBLIGATION_ACCUMULATED_FOREIGN">"c3406"</definedName>
    <definedName name="IQ_OPEB_OBLIGATION_ACQ">"c3380"</definedName>
    <definedName name="IQ_OPEB_OBLIGATION_ACQ_DOM">"c3378"</definedName>
    <definedName name="IQ_OPEB_OBLIGATION_ACQ_FOREIGN">"c3379"</definedName>
    <definedName name="IQ_OPEB_OBLIGATION_ACTUARIAL_GAIN_LOSS">"c3371"</definedName>
    <definedName name="IQ_OPEB_OBLIGATION_ACTUARIAL_GAIN_LOSS_DOM">"c3369"</definedName>
    <definedName name="IQ_OPEB_OBLIGATION_ACTUARIAL_GAIN_LOSS_FOREIGN">"c3370"</definedName>
    <definedName name="IQ_OPEB_OBLIGATION_BEG">"c3359"</definedName>
    <definedName name="IQ_OPEB_OBLIGATION_BEG_DOM">"c3357"</definedName>
    <definedName name="IQ_OPEB_OBLIGATION_BEG_FOREIGN">"c3358"</definedName>
    <definedName name="IQ_OPEB_OBLIGATION_CURTAIL">"c3383"</definedName>
    <definedName name="IQ_OPEB_OBLIGATION_CURTAIL_DOM">"c3381"</definedName>
    <definedName name="IQ_OPEB_OBLIGATION_CURTAIL_FOREIGN">"c3382"</definedName>
    <definedName name="IQ_OPEB_OBLIGATION_EMPLOYEE_CONTRIBUTIONS">"c3368"</definedName>
    <definedName name="IQ_OPEB_OBLIGATION_EMPLOYEE_CONTRIBUTIONS_DOM">"c3366"</definedName>
    <definedName name="IQ_OPEB_OBLIGATION_EMPLOYEE_CONTRIBUTIONS_FOREIGN">"c3367"</definedName>
    <definedName name="IQ_OPEB_OBLIGATION_FX_ADJ">"c3377"</definedName>
    <definedName name="IQ_OPEB_OBLIGATION_FX_ADJ_DOM">"c3375"</definedName>
    <definedName name="IQ_OPEB_OBLIGATION_FX_ADJ_FOREIGN">"c3376"</definedName>
    <definedName name="IQ_OPEB_OBLIGATION_INTEREST_COST">"c3365"</definedName>
    <definedName name="IQ_OPEB_OBLIGATION_INTEREST_COST_DOM">"c3363"</definedName>
    <definedName name="IQ_OPEB_OBLIGATION_INTEREST_COST_FOREIGN">"c3364"</definedName>
    <definedName name="IQ_OPEB_OBLIGATION_OTHER_PLAN_ADJ">"c3386"</definedName>
    <definedName name="IQ_OPEB_OBLIGATION_OTHER_PLAN_ADJ_DOM">"c3384"</definedName>
    <definedName name="IQ_OPEB_OBLIGATION_OTHER_PLAN_ADJ_FOREIGN">"c3385"</definedName>
    <definedName name="IQ_OPEB_OBLIGATION_PAID">"c3374"</definedName>
    <definedName name="IQ_OPEB_OBLIGATION_PAID_DOM">"c3372"</definedName>
    <definedName name="IQ_OPEB_OBLIGATION_PAID_FOREIGN">"c3373"</definedName>
    <definedName name="IQ_OPEB_OBLIGATION_PROJECTED">"c3389"</definedName>
    <definedName name="IQ_OPEB_OBLIGATION_PROJECTED_DOM">"c3387"</definedName>
    <definedName name="IQ_OPEB_OBLIGATION_PROJECTED_FOREIGN">"c3388"</definedName>
    <definedName name="IQ_OPEB_OBLIGATION_SERVICE_COST">"c3362"</definedName>
    <definedName name="IQ_OPEB_OBLIGATION_SERVICE_COST_DOM">"c3360"</definedName>
    <definedName name="IQ_OPEB_OBLIGATION_SERVICE_COST_FOREIGN">"c3361"</definedName>
    <definedName name="IQ_OPEB_OTHER">"c3317"</definedName>
    <definedName name="IQ_OPEB_OTHER_ADJ">"c3323"</definedName>
    <definedName name="IQ_OPEB_OTHER_ADJ_DOM">"c3321"</definedName>
    <definedName name="IQ_OPEB_OTHER_ADJ_FOREIGN">"c3322"</definedName>
    <definedName name="IQ_OPEB_OTHER_COST">"c3401"</definedName>
    <definedName name="IQ_OPEB_OTHER_COST_DOM">"c3399"</definedName>
    <definedName name="IQ_OPEB_OTHER_COST_FOREIGN">"c3400"</definedName>
    <definedName name="IQ_OPEB_OTHER_DOM">"c3315"</definedName>
    <definedName name="IQ_OPEB_OTHER_FOREIGN">"c3316"</definedName>
    <definedName name="IQ_OPEB_PBO_ASSUMED_RATE_RET_MAX">"c3440"</definedName>
    <definedName name="IQ_OPEB_PBO_ASSUMED_RATE_RET_MAX_DOM">"c3438"</definedName>
    <definedName name="IQ_OPEB_PBO_ASSUMED_RATE_RET_MAX_FOREIGN">"c3439"</definedName>
    <definedName name="IQ_OPEB_PBO_ASSUMED_RATE_RET_MIN">"c3437"</definedName>
    <definedName name="IQ_OPEB_PBO_ASSUMED_RATE_RET_MIN_DOM">"c3435"</definedName>
    <definedName name="IQ_OPEB_PBO_ASSUMED_RATE_RET_MIN_FOREIGN">"c3436"</definedName>
    <definedName name="IQ_OPEB_PBO_RATE_COMP_INCREASE_MAX">"c3446"</definedName>
    <definedName name="IQ_OPEB_PBO_RATE_COMP_INCREASE_MAX_DOM">"c3444"</definedName>
    <definedName name="IQ_OPEB_PBO_RATE_COMP_INCREASE_MAX_FOREIGN">"c3445"</definedName>
    <definedName name="IQ_OPEB_PBO_RATE_COMP_INCREASE_MIN">"c3443"</definedName>
    <definedName name="IQ_OPEB_PBO_RATE_COMP_INCREASE_MIN_DOM">"c3441"</definedName>
    <definedName name="IQ_OPEB_PBO_RATE_COMP_INCREASE_MIN_FOREIGN">"c3442"</definedName>
    <definedName name="IQ_OPEB_PREPAID_COST">"c3305"</definedName>
    <definedName name="IQ_OPEB_PREPAID_COST_DOM">"c3303"</definedName>
    <definedName name="IQ_OPEB_PREPAID_COST_FOREIGN">"c3304"</definedName>
    <definedName name="IQ_OPEB_PRIOR_SERVICE_NEXT">"c5777"</definedName>
    <definedName name="IQ_OPEB_PRIOR_SERVICE_NEXT_DOM">"c5775"</definedName>
    <definedName name="IQ_OPEB_PRIOR_SERVICE_NEXT_FOREIGN">"c5776"</definedName>
    <definedName name="IQ_OPEB_RATE_COMP_INCREASE_MAX">"c3428"</definedName>
    <definedName name="IQ_OPEB_RATE_COMP_INCREASE_MAX_DOM">"c3426"</definedName>
    <definedName name="IQ_OPEB_RATE_COMP_INCREASE_MAX_FOREIGN">"c3427"</definedName>
    <definedName name="IQ_OPEB_RATE_COMP_INCREASE_MIN">"c3425"</definedName>
    <definedName name="IQ_OPEB_RATE_COMP_INCREASE_MIN_DOM">"c3423"</definedName>
    <definedName name="IQ_OPEB_RATE_COMP_INCREASE_MIN_FOREIGN">"c3424"</definedName>
    <definedName name="IQ_OPEB_SERVICE_COST">"c3392"</definedName>
    <definedName name="IQ_OPEB_SERVICE_COST_DOM">"c3390"</definedName>
    <definedName name="IQ_OPEB_SERVICE_COST_FOREIGN">"c3391"</definedName>
    <definedName name="IQ_OPEB_TOTAL_COST">"c3404"</definedName>
    <definedName name="IQ_OPEB_TOTAL_COST_DOM">"c3402"</definedName>
    <definedName name="IQ_OPEB_TOTAL_COST_FOREIGN">"c3403"</definedName>
    <definedName name="IQ_OPEB_TRANSITION_NEXT">"c5780"</definedName>
    <definedName name="IQ_OPEB_TRANSITION_NEXT_DOM">"c5778"</definedName>
    <definedName name="IQ_OPEB_TRANSITION_NEXT_FOREIGN">"c5779"</definedName>
    <definedName name="IQ_OPEB_UNRECOG_PRIOR">"c3320"</definedName>
    <definedName name="IQ_OPEB_UNRECOG_PRIOR_DOM">"c3318"</definedName>
    <definedName name="IQ_OPEB_UNRECOG_PRIOR_FOREIGN">"c3319"</definedName>
    <definedName name="IQ_OPENPRICE">"c848"</definedName>
    <definedName name="IQ_OPER_INC">"c849"</definedName>
    <definedName name="IQ_OPER_INC_ACT_OR_EST">"c2220"</definedName>
    <definedName name="IQ_OPER_INC_ACT_OR_EST_REUT">"c5466"</definedName>
    <definedName name="IQ_OPER_INC_BR">"c850"</definedName>
    <definedName name="IQ_OPER_INC_EST">"c1688"</definedName>
    <definedName name="IQ_OPER_INC_EST_REUT">"c5340"</definedName>
    <definedName name="IQ_OPER_INC_FIN">"c851"</definedName>
    <definedName name="IQ_OPER_INC_HIGH_EST">"c1690"</definedName>
    <definedName name="IQ_OPER_INC_HIGH_EST_REUT">"c5342"</definedName>
    <definedName name="IQ_OPER_INC_INS">"c852"</definedName>
    <definedName name="IQ_OPER_INC_LOW_EST">"c1691"</definedName>
    <definedName name="IQ_OPER_INC_LOW_EST_REUT">"c5343"</definedName>
    <definedName name="IQ_OPER_INC_MARGIN">"c1448"</definedName>
    <definedName name="IQ_OPER_INC_MEDIAN_EST">"c1689"</definedName>
    <definedName name="IQ_OPER_INC_MEDIAN_EST_REUT">"c5341"</definedName>
    <definedName name="IQ_OPER_INC_NUM_EST">"c1692"</definedName>
    <definedName name="IQ_OPER_INC_NUM_EST_REUT">"c5344"</definedName>
    <definedName name="IQ_OPER_INC_RE">"c6240"</definedName>
    <definedName name="IQ_OPER_INC_REIT">"c853"</definedName>
    <definedName name="IQ_OPER_INC_STDDEV_EST">"c1693"</definedName>
    <definedName name="IQ_OPER_INC_STDDEV_EST_REUT">"c5345"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ABLE_END_OS">"c5804"</definedName>
    <definedName name="IQ_OPTIONS_EXERCISED">"c2116"</definedName>
    <definedName name="IQ_OPTIONS_GRANTED">"c2673"</definedName>
    <definedName name="IQ_OPTIONS_ISSUED">"c857"</definedName>
    <definedName name="IQ_OPTIONS_STRIKE_PRICE_BEG_OS">"c5805"</definedName>
    <definedName name="IQ_OPTIONS_STRIKE_PRICE_CANCELLED">"c5807"</definedName>
    <definedName name="IQ_OPTIONS_STRIKE_PRICE_EXERCISABLE">"c5808"</definedName>
    <definedName name="IQ_OPTIONS_STRIKE_PRICE_EXERCISED">"c5806"</definedName>
    <definedName name="IQ_OPTIONS_STRIKE_PRICE_GRANTED">"c2678"</definedName>
    <definedName name="IQ_OPTIONS_STRIKE_PRICE_OS">"c2677"</definedName>
    <definedName name="IQ_ORDER_BACKLOG">"c2090"</definedName>
    <definedName name="IQ_OTHER_ADJUST_GROSS_LOANS">"c859"</definedName>
    <definedName name="IQ_OTHER_AMORT">"c5563"</definedName>
    <definedName name="IQ_OTHER_AMORT_BNK">"c5565"</definedName>
    <definedName name="IQ_OTHER_AMORT_BR">"c5566"</definedName>
    <definedName name="IQ_OTHER_AMORT_FIN">"c5567"</definedName>
    <definedName name="IQ_OTHER_AMORT_INS">"c5568"</definedName>
    <definedName name="IQ_OTHER_AMORT_RE">"c6287"</definedName>
    <definedName name="IQ_OTHER_AMORT_REIT">"c5569"</definedName>
    <definedName name="IQ_OTHER_AMORT_UTI">"c5570"</definedName>
    <definedName name="IQ_OTHER_ASSETS">"c860"</definedName>
    <definedName name="IQ_OTHER_ASSETS_BNK">"c861"</definedName>
    <definedName name="IQ_OTHER_ASSETS_BR">"c862"</definedName>
    <definedName name="IQ_OTHER_ASSETS_FIN">"c863"</definedName>
    <definedName name="IQ_OTHER_ASSETS_INS">"c864"</definedName>
    <definedName name="IQ_OTHER_ASSETS_RE">"c6241"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">"c6242"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INS">"C6021"</definedName>
    <definedName name="IQ_OTHER_CL_SUPPL_RE">"c6243"</definedName>
    <definedName name="IQ_OTHER_CL_SUPPL_REIT">"c882"</definedName>
    <definedName name="IQ_OTHER_CL_SUPPL_UTI">"c883"</definedName>
    <definedName name="IQ_OTHER_CL_UTI">"c884"</definedName>
    <definedName name="IQ_OTHER_CURRENT_ASSETS">"c1403"</definedName>
    <definedName name="IQ_OTHER_CURRENT_LIAB">"c1404"</definedName>
    <definedName name="IQ_OTHER_DEBT">"c2507"</definedName>
    <definedName name="IQ_OTHER_DEBT_PCT">"c2508"</definedName>
    <definedName name="IQ_OTHER_DEP">"c885"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">"c6244"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">"c6245"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">"c6246"</definedName>
    <definedName name="IQ_OTHER_FINANCE_ACT_SUPPL_REIT">"c904"</definedName>
    <definedName name="IQ_OTHER_FINANCE_ACT_SUPPL_UTI">"c905"</definedName>
    <definedName name="IQ_OTHER_FINANCE_ACT_UTI">"c906"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">"c6247"</definedName>
    <definedName name="IQ_OTHER_INTAN_REIT">"c912"</definedName>
    <definedName name="IQ_OTHER_INTAN_UTI">"c913"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">"c6248"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">"c6249"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">"c6250"</definedName>
    <definedName name="IQ_OTHER_LIAB_LT_REIT">"c940"</definedName>
    <definedName name="IQ_OTHER_LIAB_LT_UTI">"c941"</definedName>
    <definedName name="IQ_OTHER_LIAB_RE">"c6251"</definedName>
    <definedName name="IQ_OTHER_LIAB_REIT">"c942"</definedName>
    <definedName name="IQ_OTHER_LIAB_UTI">"c943"</definedName>
    <definedName name="IQ_OTHER_LIAB_WRITTEN">"c944"</definedName>
    <definedName name="IQ_OTHER_LOANS">"c945"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">"c6252"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TOTAL">"c954"</definedName>
    <definedName name="IQ_OTHER_NON_INT_INC">"c955"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">"c6253"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">"c6254"</definedName>
    <definedName name="IQ_OTHER_NON_OPER_EXP_SUPPL_REIT">"c965"</definedName>
    <definedName name="IQ_OTHER_NON_OPER_EXP_SUPPL_UTI">"c966"</definedName>
    <definedName name="IQ_OTHER_NON_OPER_EXP_UTI">"c967"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">"c6255"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">"c6256"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">"c6257"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">"c6258"</definedName>
    <definedName name="IQ_OTHER_OPER_TOT_REIT">"c1003"</definedName>
    <definedName name="IQ_OTHER_OPER_TOT_UTI">"c1004"</definedName>
    <definedName name="IQ_OTHER_OPER_UTI">"c1005"</definedName>
    <definedName name="IQ_OTHER_OPTIONS_BEG_OS">"c2686"</definedName>
    <definedName name="IQ_OTHER_OPTIONS_CANCELLED">"c2689"</definedName>
    <definedName name="IQ_OTHER_OPTIONS_END_OS">"c2690"</definedName>
    <definedName name="IQ_OTHER_OPTIONS_EXERCISABLE_END_OS">"c5814"</definedName>
    <definedName name="IQ_OTHER_OPTIONS_EXERCISED">"c2688"</definedName>
    <definedName name="IQ_OTHER_OPTIONS_GRANTED">"c2687"</definedName>
    <definedName name="IQ_OTHER_OPTIONS_STRIKE_PRICE_BEG_OS">"c5815"</definedName>
    <definedName name="IQ_OTHER_OPTIONS_STRIKE_PRICE_CANCELLED">"c5817"</definedName>
    <definedName name="IQ_OTHER_OPTIONS_STRIKE_PRICE_EXERCISABLE">"c5818"</definedName>
    <definedName name="IQ_OTHER_OPTIONS_STRIKE_PRICE_EXERCISED">"c5816"</definedName>
    <definedName name="IQ_OTHER_OPTIONS_STRIKE_PRICE_OS">"c2691"</definedName>
    <definedName name="IQ_OTHER_OUTSTANDING_BS_DATE">"c1972"</definedName>
    <definedName name="IQ_OTHER_OUTSTANDING_FILING_DATE">"c1974"</definedName>
    <definedName name="IQ_OTHER_PC_WRITTEN">"c1006"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">"c6259"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">"c6260"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STRIKE_PRICE_GRANTED">"c2692"</definedName>
    <definedName name="IQ_OTHER_UNDRAWN">"c2522"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">"c6282"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">"c6281"</definedName>
    <definedName name="IQ_OTHER_UNUSUAL_SUPPL_REIT">"c1499"</definedName>
    <definedName name="IQ_OTHER_UNUSUAL_SUPPL_UTI">"c1500"</definedName>
    <definedName name="IQ_OTHER_UNUSUAL_UTI">"c1565"</definedName>
    <definedName name="IQ_OTHER_WARRANTS_BEG_OS">"c2712"</definedName>
    <definedName name="IQ_OTHER_WARRANTS_CANCELLED">"c2715"</definedName>
    <definedName name="IQ_OTHER_WARRANTS_END_OS">"c2716"</definedName>
    <definedName name="IQ_OTHER_WARRANTS_EXERCISED">"c2714"</definedName>
    <definedName name="IQ_OTHER_WARRANTS_ISSUED">"c2713"</definedName>
    <definedName name="IQ_OTHER_WARRANTS_STRIKE_PRICE_ISSUED">"c2718"</definedName>
    <definedName name="IQ_OTHER_WARRANTS_STRIKE_PRICE_OS">"c2717"</definedName>
    <definedName name="IQ_OUTSTANDING_BS_DATE">"c2128"</definedName>
    <definedName name="IQ_OUTSTANDING_FILING_DATE">"c1023"</definedName>
    <definedName name="IQ_OWNERSHIP">"c2160"</definedName>
    <definedName name="IQ_PART_TIME">"c1024"</definedName>
    <definedName name="IQ_PAY_ACCRUED">"c1457"</definedName>
    <definedName name="IQ_PAYOUT_RATIO">"c1900"</definedName>
    <definedName name="IQ_PBV">"c1025"</definedName>
    <definedName name="IQ_PBV_AVG">"c1026"</definedName>
    <definedName name="IQ_PC_EARNED">"c2749"</definedName>
    <definedName name="IQ_PC_GAAP_COMBINED_RATIO">"c2781"</definedName>
    <definedName name="IQ_PC_GAAP_COMBINED_RATIO_EXCL_CL">"c2782"</definedName>
    <definedName name="IQ_PC_GAAP_EXPENSE_RATIO">"c2780"</definedName>
    <definedName name="IQ_PC_GAAP_LOSS">"c2779"</definedName>
    <definedName name="IQ_PC_POLICY_BENEFITS_EXP">"c2790"</definedName>
    <definedName name="IQ_PC_STAT_COMBINED_RATIO">"c2778"</definedName>
    <definedName name="IQ_PC_STAT_COMBINED_RATIO_EXCL_DIV">"c2777"</definedName>
    <definedName name="IQ_PC_STAT_DIVIDEND_RATIO">"c2776"</definedName>
    <definedName name="IQ_PC_STAT_EXPENSE_RATIO">"c2775"</definedName>
    <definedName name="IQ_PC_STAT_LOSS_RATIO">"c2774"</definedName>
    <definedName name="IQ_PC_STATUTORY_SURPLUS">"c2770"</definedName>
    <definedName name="IQ_PC_WRITTEN">"c1027"</definedName>
    <definedName name="IQ_PE_EXCL">"c1028"</definedName>
    <definedName name="IQ_PE_EXCL_AVG">"c1029"</definedName>
    <definedName name="IQ_PE_EXCL_FWD">"c1030"</definedName>
    <definedName name="IQ_PE_EXCL_FWD_REUT">"c4049"</definedName>
    <definedName name="IQ_PE_NORMALIZED">"c2207"</definedName>
    <definedName name="IQ_PE_RATIO">"c1610"</definedName>
    <definedName name="IQ_PEG_FWD">"c1863"</definedName>
    <definedName name="IQ_PEG_FWD_REUT">"c4052"</definedName>
    <definedName name="IQ_PENSION">"c1031"</definedName>
    <definedName name="IQ_PENSION_ACCRUED_LIAB">"c3134"</definedName>
    <definedName name="IQ_PENSION_ACCRUED_LIAB_DOM">"c3132"</definedName>
    <definedName name="IQ_PENSION_ACCRUED_LIAB_FOREIGN">"c3133"</definedName>
    <definedName name="IQ_PENSION_ACCUM_OTHER_CI">"c3140"</definedName>
    <definedName name="IQ_PENSION_ACCUM_OTHER_CI_DOM">"c3138"</definedName>
    <definedName name="IQ_PENSION_ACCUM_OTHER_CI_FOREIGN">"c3139"</definedName>
    <definedName name="IQ_PENSION_ACCUMULATED_OBLIGATION">"c3570"</definedName>
    <definedName name="IQ_PENSION_ACCUMULATED_OBLIGATION_DOMESTIC">"c3568"</definedName>
    <definedName name="IQ_PENSION_ACCUMULATED_OBLIGATION_FOREIGN">"c3569"</definedName>
    <definedName name="IQ_PENSION_ACT_NEXT">"c5738"</definedName>
    <definedName name="IQ_PENSION_ACT_NEXT_DOM">"c5736"</definedName>
    <definedName name="IQ_PENSION_ACT_NEXT_FOREIGN">"c5737"</definedName>
    <definedName name="IQ_PENSION_AMT_RECOG_NEXT_DOM">"c5745"</definedName>
    <definedName name="IQ_PENSION_AMT_RECOG_NEXT_FOREIGN">"c5746"</definedName>
    <definedName name="IQ_PENSION_AMT_RECOG_PERIOD">"c5747"</definedName>
    <definedName name="IQ_PENSION_ASSETS">"c3182"</definedName>
    <definedName name="IQ_PENSION_ASSETS_ACQ">"c3173"</definedName>
    <definedName name="IQ_PENSION_ASSETS_ACQ_DOM">"c3171"</definedName>
    <definedName name="IQ_PENSION_ASSETS_ACQ_FOREIGN">"c3172"</definedName>
    <definedName name="IQ_PENSION_ASSETS_ACTUAL_RETURN">"c3158"</definedName>
    <definedName name="IQ_PENSION_ASSETS_ACTUAL_RETURN_DOM">"c3156"</definedName>
    <definedName name="IQ_PENSION_ASSETS_ACTUAL_RETURN_FOREIGN">"c3157"</definedName>
    <definedName name="IQ_PENSION_ASSETS_BEG">"c3155"</definedName>
    <definedName name="IQ_PENSION_ASSETS_BEG_DOM">"c3153"</definedName>
    <definedName name="IQ_PENSION_ASSETS_BEG_FOREIGN">"c3154"</definedName>
    <definedName name="IQ_PENSION_ASSETS_BENEFITS_PAID">"c3167"</definedName>
    <definedName name="IQ_PENSION_ASSETS_BENEFITS_PAID_DOM">"c3165"</definedName>
    <definedName name="IQ_PENSION_ASSETS_BENEFITS_PAID_FOREIGN">"c3166"</definedName>
    <definedName name="IQ_PENSION_ASSETS_CURTAIL">"c3176"</definedName>
    <definedName name="IQ_PENSION_ASSETS_CURTAIL_DOM">"c3174"</definedName>
    <definedName name="IQ_PENSION_ASSETS_CURTAIL_FOREIGN">"c3175"</definedName>
    <definedName name="IQ_PENSION_ASSETS_DOM">"c3180"</definedName>
    <definedName name="IQ_PENSION_ASSETS_EMPLOYER_CONTRIBUTIONS">"c3161"</definedName>
    <definedName name="IQ_PENSION_ASSETS_EMPLOYER_CONTRIBUTIONS_DOM">"c3159"</definedName>
    <definedName name="IQ_PENSION_ASSETS_EMPLOYER_CONTRIBUTIONS_FOREIGN">"c3160"</definedName>
    <definedName name="IQ_PENSION_ASSETS_FOREIGN">"c3181"</definedName>
    <definedName name="IQ_PENSION_ASSETS_FX_ADJ">"c3170"</definedName>
    <definedName name="IQ_PENSION_ASSETS_FX_ADJ_DOM">"c3168"</definedName>
    <definedName name="IQ_PENSION_ASSETS_FX_ADJ_FOREIGN">"c3169"</definedName>
    <definedName name="IQ_PENSION_ASSETS_OTHER_PLAN_ADJ">"c3179"</definedName>
    <definedName name="IQ_PENSION_ASSETS_OTHER_PLAN_ADJ_DOM">"c3177"</definedName>
    <definedName name="IQ_PENSION_ASSETS_OTHER_PLAN_ADJ_FOREIGN">"c3178"</definedName>
    <definedName name="IQ_PENSION_ASSETS_PARTICIP_CONTRIBUTIONS">"c3164"</definedName>
    <definedName name="IQ_PENSION_ASSETS_PARTICIP_CONTRIBUTIONS_DOM">"c3162"</definedName>
    <definedName name="IQ_PENSION_ASSETS_PARTICIP_CONTRIBUTIONS_FOREIGN">"c3163"</definedName>
    <definedName name="IQ_PENSION_BENEFIT_INFO_DATE">"c3230"</definedName>
    <definedName name="IQ_PENSION_BENEFIT_INFO_DATE_DOM">"c3228"</definedName>
    <definedName name="IQ_PENSION_BENEFIT_INFO_DATE_FOREIGN">"c3229"</definedName>
    <definedName name="IQ_PENSION_BREAKDOWN_EQ">"c3101"</definedName>
    <definedName name="IQ_PENSION_BREAKDOWN_EQ_DOM">"c3099"</definedName>
    <definedName name="IQ_PENSION_BREAKDOWN_EQ_FOREIGN">"c3100"</definedName>
    <definedName name="IQ_PENSION_BREAKDOWN_FI">"c3104"</definedName>
    <definedName name="IQ_PENSION_BREAKDOWN_FI_DOM">"c3102"</definedName>
    <definedName name="IQ_PENSION_BREAKDOWN_FI_FOREIGN">"c3103"</definedName>
    <definedName name="IQ_PENSION_BREAKDOWN_OTHER">"c3110"</definedName>
    <definedName name="IQ_PENSION_BREAKDOWN_OTHER_DOM">"c3108"</definedName>
    <definedName name="IQ_PENSION_BREAKDOWN_OTHER_FOREIGN">"c3109"</definedName>
    <definedName name="IQ_PENSION_BREAKDOWN_PCT_EQ">"c3089"</definedName>
    <definedName name="IQ_PENSION_BREAKDOWN_PCT_EQ_DOM">"c3087"</definedName>
    <definedName name="IQ_PENSION_BREAKDOWN_PCT_EQ_FOREIGN">"c3088"</definedName>
    <definedName name="IQ_PENSION_BREAKDOWN_PCT_FI">"c3092"</definedName>
    <definedName name="IQ_PENSION_BREAKDOWN_PCT_FI_DOM">"c3090"</definedName>
    <definedName name="IQ_PENSION_BREAKDOWN_PCT_FI_FOREIGN">"c3091"</definedName>
    <definedName name="IQ_PENSION_BREAKDOWN_PCT_OTHER">"c3098"</definedName>
    <definedName name="IQ_PENSION_BREAKDOWN_PCT_OTHER_DOM">"c3096"</definedName>
    <definedName name="IQ_PENSION_BREAKDOWN_PCT_OTHER_FOREIGN">"c3097"</definedName>
    <definedName name="IQ_PENSION_BREAKDOWN_PCT_RE">"c3095"</definedName>
    <definedName name="IQ_PENSION_BREAKDOWN_PCT_RE_DOM">"c3093"</definedName>
    <definedName name="IQ_PENSION_BREAKDOWN_PCT_RE_FOREIGN">"c3094"</definedName>
    <definedName name="IQ_PENSION_BREAKDOWN_RE">"c3107"</definedName>
    <definedName name="IQ_PENSION_BREAKDOWN_RE_DOM">"c3105"</definedName>
    <definedName name="IQ_PENSION_BREAKDOWN_RE_FOREIGN">"c3106"</definedName>
    <definedName name="IQ_PENSION_CI_ACT">"c5723"</definedName>
    <definedName name="IQ_PENSION_CI_ACT_DOM">"c5721"</definedName>
    <definedName name="IQ_PENSION_CI_ACT_FOREIGN">"c5722"</definedName>
    <definedName name="IQ_PENSION_CI_NET_AMT_RECOG">"c5735"</definedName>
    <definedName name="IQ_PENSION_CI_NET_AMT_RECOG_DOM">"c5733"</definedName>
    <definedName name="IQ_PENSION_CI_NET_AMT_RECOG_FOREIGN">"c5734"</definedName>
    <definedName name="IQ_PENSION_CI_OTHER_MISC_ADJ">"c5732"</definedName>
    <definedName name="IQ_PENSION_CI_OTHER_MISC_ADJ_DOM">"c5730"</definedName>
    <definedName name="IQ_PENSION_CI_OTHER_MISC_ADJ_FOREIGN">"c5731"</definedName>
    <definedName name="IQ_PENSION_CI_PRIOR_SERVICE">"c5726"</definedName>
    <definedName name="IQ_PENSION_CI_PRIOR_SERVICE_DOM">"c5724"</definedName>
    <definedName name="IQ_PENSION_CI_PRIOR_SERVICE_FOREIGN">"c5725"</definedName>
    <definedName name="IQ_PENSION_CI_TRANSITION">"c5729"</definedName>
    <definedName name="IQ_PENSION_CI_TRANSITION_DOM">"c5727"</definedName>
    <definedName name="IQ_PENSION_CI_TRANSITION_FOREIGN">"c5728"</definedName>
    <definedName name="IQ_PENSION_CL">"c5753"</definedName>
    <definedName name="IQ_PENSION_CL_DOM">"c5751"</definedName>
    <definedName name="IQ_PENSION_CL_FOREIGN">"c5752"</definedName>
    <definedName name="IQ_PENSION_CONTRIBUTION_TOTAL_COST">"c3559"</definedName>
    <definedName name="IQ_PENSION_DISC_RATE_MAX">"c3236"</definedName>
    <definedName name="IQ_PENSION_DISC_RATE_MAX_DOM">"c3234"</definedName>
    <definedName name="IQ_PENSION_DISC_RATE_MAX_FOREIGN">"c3235"</definedName>
    <definedName name="IQ_PENSION_DISC_RATE_MIN">"c3233"</definedName>
    <definedName name="IQ_PENSION_DISC_RATE_MIN_DOM">"c3231"</definedName>
    <definedName name="IQ_PENSION_DISC_RATE_MIN_FOREIGN">"c3232"</definedName>
    <definedName name="IQ_PENSION_DISCOUNT_RATE_DOMESTIC">"c3573"</definedName>
    <definedName name="IQ_PENSION_DISCOUNT_RATE_FOREIGN">"c3574"</definedName>
    <definedName name="IQ_PENSION_EST_BENEFIT_1YR">"c3113"</definedName>
    <definedName name="IQ_PENSION_EST_BENEFIT_1YR_DOM">"c3111"</definedName>
    <definedName name="IQ_PENSION_EST_BENEFIT_1YR_FOREIGN">"c3112"</definedName>
    <definedName name="IQ_PENSION_EST_BENEFIT_2YR">"c3116"</definedName>
    <definedName name="IQ_PENSION_EST_BENEFIT_2YR_DOM">"c3114"</definedName>
    <definedName name="IQ_PENSION_EST_BENEFIT_2YR_FOREIGN">"c3115"</definedName>
    <definedName name="IQ_PENSION_EST_BENEFIT_3YR">"c3119"</definedName>
    <definedName name="IQ_PENSION_EST_BENEFIT_3YR_DOM">"c3117"</definedName>
    <definedName name="IQ_PENSION_EST_BENEFIT_3YR_FOREIGN">"c3118"</definedName>
    <definedName name="IQ_PENSION_EST_BENEFIT_4YR">"c3122"</definedName>
    <definedName name="IQ_PENSION_EST_BENEFIT_4YR_DOM">"c3120"</definedName>
    <definedName name="IQ_PENSION_EST_BENEFIT_4YR_FOREIGN">"c3121"</definedName>
    <definedName name="IQ_PENSION_EST_BENEFIT_5YR">"c3125"</definedName>
    <definedName name="IQ_PENSION_EST_BENEFIT_5YR_DOM">"c3123"</definedName>
    <definedName name="IQ_PENSION_EST_BENEFIT_5YR_FOREIGN">"c3124"</definedName>
    <definedName name="IQ_PENSION_EST_BENEFIT_AFTER5">"c3128"</definedName>
    <definedName name="IQ_PENSION_EST_BENEFIT_AFTER5_DOM">"c3126"</definedName>
    <definedName name="IQ_PENSION_EST_BENEFIT_AFTER5_FOREIGN">"c3127"</definedName>
    <definedName name="IQ_PENSION_EST_CONTRIBUTIONS_NEXTYR">"c3218"</definedName>
    <definedName name="IQ_PENSION_EST_CONTRIBUTIONS_NEXTYR_DOM">"c3216"</definedName>
    <definedName name="IQ_PENSION_EST_CONTRIBUTIONS_NEXTYR_FOREIGN">"c3217"</definedName>
    <definedName name="IQ_PENSION_EXP_RATE_RETURN_MAX">"c3248"</definedName>
    <definedName name="IQ_PENSION_EXP_RATE_RETURN_MAX_DOM">"c3246"</definedName>
    <definedName name="IQ_PENSION_EXP_RATE_RETURN_MAX_FOREIGN">"c3247"</definedName>
    <definedName name="IQ_PENSION_EXP_RATE_RETURN_MIN">"c3245"</definedName>
    <definedName name="IQ_PENSION_EXP_RATE_RETURN_MIN_DOM">"c3243"</definedName>
    <definedName name="IQ_PENSION_EXP_RATE_RETURN_MIN_FOREIGN">"c3244"</definedName>
    <definedName name="IQ_PENSION_EXP_RETURN_DOMESTIC">"c3571"</definedName>
    <definedName name="IQ_PENSION_EXP_RETURN_FOREIGN">"c3572"</definedName>
    <definedName name="IQ_PENSION_INTAN_ASSETS">"c3137"</definedName>
    <definedName name="IQ_PENSION_INTAN_ASSETS_DOM">"c3135"</definedName>
    <definedName name="IQ_PENSION_INTAN_ASSETS_FOREIGN">"c3136"</definedName>
    <definedName name="IQ_PENSION_INTEREST_COST">"c3582"</definedName>
    <definedName name="IQ_PENSION_INTEREST_COST_DOM">"c3580"</definedName>
    <definedName name="IQ_PENSION_INTEREST_COST_FOREIGN">"c3581"</definedName>
    <definedName name="IQ_PENSION_LT_ASSETS">"c5750"</definedName>
    <definedName name="IQ_PENSION_LT_ASSETS_DOM">"c5748"</definedName>
    <definedName name="IQ_PENSION_LT_ASSETS_FOREIGN">"c5749"</definedName>
    <definedName name="IQ_PENSION_LT_LIAB">"c5756"</definedName>
    <definedName name="IQ_PENSION_LT_LIAB_DOM">"c5754"</definedName>
    <definedName name="IQ_PENSION_LT_LIAB_FOREIGN">"c5755"</definedName>
    <definedName name="IQ_PENSION_NET_ASSET_RECOG">"c3152"</definedName>
    <definedName name="IQ_PENSION_NET_ASSET_RECOG_DOM">"c3150"</definedName>
    <definedName name="IQ_PENSION_NET_ASSET_RECOG_FOREIGN">"c3151"</definedName>
    <definedName name="IQ_PENSION_OBLIGATION_ACQ">"c3206"</definedName>
    <definedName name="IQ_PENSION_OBLIGATION_ACQ_DOM">"c3204"</definedName>
    <definedName name="IQ_PENSION_OBLIGATION_ACQ_FOREIGN">"c3205"</definedName>
    <definedName name="IQ_PENSION_OBLIGATION_ACTUARIAL_GAIN_LOSS">"c3197"</definedName>
    <definedName name="IQ_PENSION_OBLIGATION_ACTUARIAL_GAIN_LOSS_DOM">"c3195"</definedName>
    <definedName name="IQ_PENSION_OBLIGATION_ACTUARIAL_GAIN_LOSS_FOREIGN">"c3196"</definedName>
    <definedName name="IQ_PENSION_OBLIGATION_BEG">"c3185"</definedName>
    <definedName name="IQ_PENSION_OBLIGATION_BEG_DOM">"c3183"</definedName>
    <definedName name="IQ_PENSION_OBLIGATION_BEG_FOREIGN">"c3184"</definedName>
    <definedName name="IQ_PENSION_OBLIGATION_CURTAIL">"c3209"</definedName>
    <definedName name="IQ_PENSION_OBLIGATION_CURTAIL_DOM">"c3207"</definedName>
    <definedName name="IQ_PENSION_OBLIGATION_CURTAIL_FOREIGN">"c3208"</definedName>
    <definedName name="IQ_PENSION_OBLIGATION_EMPLOYEE_CONTRIBUTIONS">"c3194"</definedName>
    <definedName name="IQ_PENSION_OBLIGATION_EMPLOYEE_CONTRIBUTIONS_DOM">"c3192"</definedName>
    <definedName name="IQ_PENSION_OBLIGATION_EMPLOYEE_CONTRIBUTIONS_FOREIGN">"c3193"</definedName>
    <definedName name="IQ_PENSION_OBLIGATION_FX_ADJ">"c3203"</definedName>
    <definedName name="IQ_PENSION_OBLIGATION_FX_ADJ_DOM">"c3201"</definedName>
    <definedName name="IQ_PENSION_OBLIGATION_FX_ADJ_FOREIGN">"c3202"</definedName>
    <definedName name="IQ_PENSION_OBLIGATION_INTEREST_COST">"c3191"</definedName>
    <definedName name="IQ_PENSION_OBLIGATION_INTEREST_COST_DOM">"c3189"</definedName>
    <definedName name="IQ_PENSION_OBLIGATION_INTEREST_COST_FOREIGN">"c3190"</definedName>
    <definedName name="IQ_PENSION_OBLIGATION_OTHER_COST">"c3555"</definedName>
    <definedName name="IQ_PENSION_OBLIGATION_OTHER_COST_DOM">"c3553"</definedName>
    <definedName name="IQ_PENSION_OBLIGATION_OTHER_COST_FOREIGN">"c3554"</definedName>
    <definedName name="IQ_PENSION_OBLIGATION_OTHER_PLAN_ADJ">"c3212"</definedName>
    <definedName name="IQ_PENSION_OBLIGATION_OTHER_PLAN_ADJ_DOM">"c3210"</definedName>
    <definedName name="IQ_PENSION_OBLIGATION_OTHER_PLAN_ADJ_FOREIGN">"c3211"</definedName>
    <definedName name="IQ_PENSION_OBLIGATION_PAID">"c3200"</definedName>
    <definedName name="IQ_PENSION_OBLIGATION_PAID_DOM">"c3198"</definedName>
    <definedName name="IQ_PENSION_OBLIGATION_PAID_FOREIGN">"c3199"</definedName>
    <definedName name="IQ_PENSION_OBLIGATION_PROJECTED">"c3215"</definedName>
    <definedName name="IQ_PENSION_OBLIGATION_PROJECTED_DOM">"c3213"</definedName>
    <definedName name="IQ_PENSION_OBLIGATION_PROJECTED_FOREIGN">"c3214"</definedName>
    <definedName name="IQ_PENSION_OBLIGATION_ROA">"c3552"</definedName>
    <definedName name="IQ_PENSION_OBLIGATION_ROA_DOM">"c3550"</definedName>
    <definedName name="IQ_PENSION_OBLIGATION_ROA_FOREIGN">"c3551"</definedName>
    <definedName name="IQ_PENSION_OBLIGATION_SERVICE_COST">"c3188"</definedName>
    <definedName name="IQ_PENSION_OBLIGATION_SERVICE_COST_DOM">"c3186"</definedName>
    <definedName name="IQ_PENSION_OBLIGATION_SERVICE_COST_FOREIGN">"c3187"</definedName>
    <definedName name="IQ_PENSION_OBLIGATION_TOTAL_COST">"c3558"</definedName>
    <definedName name="IQ_PENSION_OBLIGATION_TOTAL_COST_DOM">"c3556"</definedName>
    <definedName name="IQ_PENSION_OBLIGATION_TOTAL_COST_FOREIGN">"c3557"</definedName>
    <definedName name="IQ_PENSION_OTHER">"c3143"</definedName>
    <definedName name="IQ_PENSION_OTHER_ADJ">"c3149"</definedName>
    <definedName name="IQ_PENSION_OTHER_ADJ_DOM">"c3147"</definedName>
    <definedName name="IQ_PENSION_OTHER_ADJ_FOREIGN">"c3148"</definedName>
    <definedName name="IQ_PENSION_OTHER_DOM">"c3141"</definedName>
    <definedName name="IQ_PENSION_OTHER_FOREIGN">"c3142"</definedName>
    <definedName name="IQ_PENSION_PBO_ASSUMED_RATE_RET_MAX">"c3254"</definedName>
    <definedName name="IQ_PENSION_PBO_ASSUMED_RATE_RET_MAX_DOM">"c3252"</definedName>
    <definedName name="IQ_PENSION_PBO_ASSUMED_RATE_RET_MAX_FOREIGN">"c3253"</definedName>
    <definedName name="IQ_PENSION_PBO_ASSUMED_RATE_RET_MIN">"c3251"</definedName>
    <definedName name="IQ_PENSION_PBO_ASSUMED_RATE_RET_MIN_DOM">"c3249"</definedName>
    <definedName name="IQ_PENSION_PBO_ASSUMED_RATE_RET_MIN_FOREIGN">"c3250"</definedName>
    <definedName name="IQ_PENSION_PBO_RATE_COMP_INCREASE_MAX">"c3260"</definedName>
    <definedName name="IQ_PENSION_PBO_RATE_COMP_INCREASE_MAX_DOM">"c3258"</definedName>
    <definedName name="IQ_PENSION_PBO_RATE_COMP_INCREASE_MAX_FOREIGN">"c3259"</definedName>
    <definedName name="IQ_PENSION_PBO_RATE_COMP_INCREASE_MIN">"c3257"</definedName>
    <definedName name="IQ_PENSION_PBO_RATE_COMP_INCREASE_MIN_DOM">"c3255"</definedName>
    <definedName name="IQ_PENSION_PBO_RATE_COMP_INCREASE_MIN_FOREIGN">"c3256"</definedName>
    <definedName name="IQ_PENSION_PREPAID_COST">"c3131"</definedName>
    <definedName name="IQ_PENSION_PREPAID_COST_DOM">"c3129"</definedName>
    <definedName name="IQ_PENSION_PREPAID_COST_FOREIGN">"c3130"</definedName>
    <definedName name="IQ_PENSION_PRIOR_SERVICE_NEXT">"c5741"</definedName>
    <definedName name="IQ_PENSION_PRIOR_SERVICE_NEXT_DOM">"c5739"</definedName>
    <definedName name="IQ_PENSION_PRIOR_SERVICE_NEXT_FOREIGN">"c5740"</definedName>
    <definedName name="IQ_PENSION_PROJECTED_OBLIGATION">"c3566"</definedName>
    <definedName name="IQ_PENSION_PROJECTED_OBLIGATION_DOMESTIC">"c3564"</definedName>
    <definedName name="IQ_PENSION_PROJECTED_OBLIGATION_FOREIGN">"c3565"</definedName>
    <definedName name="IQ_PENSION_QUART_ADDL_CONTRIBUTIONS_EXP">"c3224"</definedName>
    <definedName name="IQ_PENSION_QUART_ADDL_CONTRIBUTIONS_EXP_DOM">"c3222"</definedName>
    <definedName name="IQ_PENSION_QUART_ADDL_CONTRIBUTIONS_EXP_FOREIGN">"c3223"</definedName>
    <definedName name="IQ_PENSION_QUART_EMPLOYER_CONTRIBUTIONS">"c3221"</definedName>
    <definedName name="IQ_PENSION_QUART_EMPLOYER_CONTRIBUTIONS_DOM">"c3219"</definedName>
    <definedName name="IQ_PENSION_QUART_EMPLOYER_CONTRIBUTIONS_FOREIGN">"c3220"</definedName>
    <definedName name="IQ_PENSION_RATE_COMP_GROWTH_DOMESTIC">"c3575"</definedName>
    <definedName name="IQ_PENSION_RATE_COMP_GROWTH_FOREIGN">"c3576"</definedName>
    <definedName name="IQ_PENSION_RATE_COMP_INCREASE_MAX">"c3242"</definedName>
    <definedName name="IQ_PENSION_RATE_COMP_INCREASE_MAX_DOM">"c3240"</definedName>
    <definedName name="IQ_PENSION_RATE_COMP_INCREASE_MAX_FOREIGN">"c3241"</definedName>
    <definedName name="IQ_PENSION_RATE_COMP_INCREASE_MIN">"c3239"</definedName>
    <definedName name="IQ_PENSION_RATE_COMP_INCREASE_MIN_DOM">"c3237"</definedName>
    <definedName name="IQ_PENSION_RATE_COMP_INCREASE_MIN_FOREIGN">"c3238"</definedName>
    <definedName name="IQ_PENSION_SERVICE_COST">"c3579"</definedName>
    <definedName name="IQ_PENSION_SERVICE_COST_DOM">"c3577"</definedName>
    <definedName name="IQ_PENSION_SERVICE_COST_FOREIGN">"c3578"</definedName>
    <definedName name="IQ_PENSION_TOTAL_ASSETS">"c3563"</definedName>
    <definedName name="IQ_PENSION_TOTAL_ASSETS_DOMESTIC">"c3561"</definedName>
    <definedName name="IQ_PENSION_TOTAL_ASSETS_FOREIGN">"c3562"</definedName>
    <definedName name="IQ_PENSION_TOTAL_EXP">"c3560"</definedName>
    <definedName name="IQ_PENSION_TRANSITION_NEXT">"c5744"</definedName>
    <definedName name="IQ_PENSION_TRANSITION_NEXT_DOM">"c5742"</definedName>
    <definedName name="IQ_PENSION_TRANSITION_NEXT_FOREIGN">"c5743"</definedName>
    <definedName name="IQ_PENSION_UNFUNDED_ADDL_MIN_LIAB">"c3227"</definedName>
    <definedName name="IQ_PENSION_UNFUNDED_ADDL_MIN_LIAB_DOM">"c3225"</definedName>
    <definedName name="IQ_PENSION_UNFUNDED_ADDL_MIN_LIAB_FOREIGN">"c3226"</definedName>
    <definedName name="IQ_PENSION_UNRECOG_PRIOR">"c3146"</definedName>
    <definedName name="IQ_PENSION_UNRECOG_PRIOR_DOM">"c3144"</definedName>
    <definedName name="IQ_PENSION_UNRECOG_PRIOR_FOREIGN">"c3145"</definedName>
    <definedName name="IQ_PENSION_UV_LIAB">"c3567"</definedName>
    <definedName name="IQ_PERCENT_CHANGE_EST_5YR_GROWTH_RATE_12MONTHS">"c1852"</definedName>
    <definedName name="IQ_PERCENT_CHANGE_EST_5YR_GROWTH_RATE_12MONTHS_REUT">"c3959"</definedName>
    <definedName name="IQ_PERCENT_CHANGE_EST_5YR_GROWTH_RATE_18MONTHS">"c1853"</definedName>
    <definedName name="IQ_PERCENT_CHANGE_EST_5YR_GROWTH_RATE_18MONTHS_REUT">"c3960"</definedName>
    <definedName name="IQ_PERCENT_CHANGE_EST_5YR_GROWTH_RATE_3MONTHS">"c1849"</definedName>
    <definedName name="IQ_PERCENT_CHANGE_EST_5YR_GROWTH_RATE_3MONTHS_REUT">"c3956"</definedName>
    <definedName name="IQ_PERCENT_CHANGE_EST_5YR_GROWTH_RATE_6MONTHS">"c1850"</definedName>
    <definedName name="IQ_PERCENT_CHANGE_EST_5YR_GROWTH_RATE_6MONTHS_REUT">"c3957"</definedName>
    <definedName name="IQ_PERCENT_CHANGE_EST_5YR_GROWTH_RATE_9MONTHS">"c1851"</definedName>
    <definedName name="IQ_PERCENT_CHANGE_EST_5YR_GROWTH_RATE_9MONTHS_REUT">"c3958"</definedName>
    <definedName name="IQ_PERCENT_CHANGE_EST_5YR_GROWTH_RATE_DAY">"c1846"</definedName>
    <definedName name="IQ_PERCENT_CHANGE_EST_5YR_GROWTH_RATE_DAY_REUT">"c3954"</definedName>
    <definedName name="IQ_PERCENT_CHANGE_EST_5YR_GROWTH_RATE_MONTH">"c1848"</definedName>
    <definedName name="IQ_PERCENT_CHANGE_EST_5YR_GROWTH_RATE_MONTH_REUT">"c3955"</definedName>
    <definedName name="IQ_PERCENT_CHANGE_EST_5YR_GROWTH_RATE_WEEK">"c1847"</definedName>
    <definedName name="IQ_PERCENT_CHANGE_EST_5YR_GROWTH_RATE_WEEK_REUT">"c5435"</definedName>
    <definedName name="IQ_PERCENT_CHANGE_EST_CFPS_12MONTHS">"c1812"</definedName>
    <definedName name="IQ_PERCENT_CHANGE_EST_CFPS_12MONTHS_REUT">"c3924"</definedName>
    <definedName name="IQ_PERCENT_CHANGE_EST_CFPS_18MONTHS">"c1813"</definedName>
    <definedName name="IQ_PERCENT_CHANGE_EST_CFPS_18MONTHS_REUT">"c3925"</definedName>
    <definedName name="IQ_PERCENT_CHANGE_EST_CFPS_3MONTHS">"c1809"</definedName>
    <definedName name="IQ_PERCENT_CHANGE_EST_CFPS_3MONTHS_REUT">"c3921"</definedName>
    <definedName name="IQ_PERCENT_CHANGE_EST_CFPS_6MONTHS">"c1810"</definedName>
    <definedName name="IQ_PERCENT_CHANGE_EST_CFPS_6MONTHS_REUT">"c3922"</definedName>
    <definedName name="IQ_PERCENT_CHANGE_EST_CFPS_9MONTHS">"c1811"</definedName>
    <definedName name="IQ_PERCENT_CHANGE_EST_CFPS_9MONTHS_REUT">"c3923"</definedName>
    <definedName name="IQ_PERCENT_CHANGE_EST_CFPS_DAY">"c1806"</definedName>
    <definedName name="IQ_PERCENT_CHANGE_EST_CFPS_DAY_REUT">"c3919"</definedName>
    <definedName name="IQ_PERCENT_CHANGE_EST_CFPS_MONTH">"c1808"</definedName>
    <definedName name="IQ_PERCENT_CHANGE_EST_CFPS_MONTH_REUT">"c3920"</definedName>
    <definedName name="IQ_PERCENT_CHANGE_EST_CFPS_WEEK">"c1807"</definedName>
    <definedName name="IQ_PERCENT_CHANGE_EST_CFPS_WEEK_REUT">"c3962"</definedName>
    <definedName name="IQ_PERCENT_CHANGE_EST_DPS_12MONTHS">"c1820"</definedName>
    <definedName name="IQ_PERCENT_CHANGE_EST_DPS_12MONTHS_REUT">"c3931"</definedName>
    <definedName name="IQ_PERCENT_CHANGE_EST_DPS_18MONTHS">"c1821"</definedName>
    <definedName name="IQ_PERCENT_CHANGE_EST_DPS_18MONTHS_REUT">"c3932"</definedName>
    <definedName name="IQ_PERCENT_CHANGE_EST_DPS_3MONTHS">"c1817"</definedName>
    <definedName name="IQ_PERCENT_CHANGE_EST_DPS_3MONTHS_REUT">"c3928"</definedName>
    <definedName name="IQ_PERCENT_CHANGE_EST_DPS_6MONTHS">"c1818"</definedName>
    <definedName name="IQ_PERCENT_CHANGE_EST_DPS_6MONTHS_REUT">"c3929"</definedName>
    <definedName name="IQ_PERCENT_CHANGE_EST_DPS_9MONTHS">"c1819"</definedName>
    <definedName name="IQ_PERCENT_CHANGE_EST_DPS_9MONTHS_REUT">"c3930"</definedName>
    <definedName name="IQ_PERCENT_CHANGE_EST_DPS_DAY">"c1814"</definedName>
    <definedName name="IQ_PERCENT_CHANGE_EST_DPS_DAY_REUT">"c3926"</definedName>
    <definedName name="IQ_PERCENT_CHANGE_EST_DPS_MONTH">"c1816"</definedName>
    <definedName name="IQ_PERCENT_CHANGE_EST_DPS_MONTH_REUT">"c3927"</definedName>
    <definedName name="IQ_PERCENT_CHANGE_EST_DPS_WEEK">"c1815"</definedName>
    <definedName name="IQ_PERCENT_CHANGE_EST_DPS_WEEK_REUT">"c3963"</definedName>
    <definedName name="IQ_PERCENT_CHANGE_EST_EBITDA_12MONTHS">"c1804"</definedName>
    <definedName name="IQ_PERCENT_CHANGE_EST_EBITDA_12MONTHS_REUT">"c3917"</definedName>
    <definedName name="IQ_PERCENT_CHANGE_EST_EBITDA_18MONTHS">"c1805"</definedName>
    <definedName name="IQ_PERCENT_CHANGE_EST_EBITDA_18MONTHS_REUT">"c3918"</definedName>
    <definedName name="IQ_PERCENT_CHANGE_EST_EBITDA_3MONTHS">"c1801"</definedName>
    <definedName name="IQ_PERCENT_CHANGE_EST_EBITDA_3MONTHS_REUT">"c3914"</definedName>
    <definedName name="IQ_PERCENT_CHANGE_EST_EBITDA_6MONTHS">"c1802"</definedName>
    <definedName name="IQ_PERCENT_CHANGE_EST_EBITDA_6MONTHS_REUT">"c3915"</definedName>
    <definedName name="IQ_PERCENT_CHANGE_EST_EBITDA_9MONTHS">"c1803"</definedName>
    <definedName name="IQ_PERCENT_CHANGE_EST_EBITDA_9MONTHS_REUT">"c3916"</definedName>
    <definedName name="IQ_PERCENT_CHANGE_EST_EBITDA_DAY">"c1798"</definedName>
    <definedName name="IQ_PERCENT_CHANGE_EST_EBITDA_DAY_REUT">"c3912"</definedName>
    <definedName name="IQ_PERCENT_CHANGE_EST_EBITDA_MONTH">"c1800"</definedName>
    <definedName name="IQ_PERCENT_CHANGE_EST_EBITDA_MONTH_REUT">"c3913"</definedName>
    <definedName name="IQ_PERCENT_CHANGE_EST_EBITDA_WEEK">"c1799"</definedName>
    <definedName name="IQ_PERCENT_CHANGE_EST_EBITDA_WEEK_REUT">"c3961"</definedName>
    <definedName name="IQ_PERCENT_CHANGE_EST_EPS_12MONTHS">"c1788"</definedName>
    <definedName name="IQ_PERCENT_CHANGE_EST_EPS_12MONTHS_REUT">"c3902"</definedName>
    <definedName name="IQ_PERCENT_CHANGE_EST_EPS_18MONTHS">"c1789"</definedName>
    <definedName name="IQ_PERCENT_CHANGE_EST_EPS_18MONTHS_REUT">"c3903"</definedName>
    <definedName name="IQ_PERCENT_CHANGE_EST_EPS_3MONTHS">"c1785"</definedName>
    <definedName name="IQ_PERCENT_CHANGE_EST_EPS_3MONTHS_REUT">"c3899"</definedName>
    <definedName name="IQ_PERCENT_CHANGE_EST_EPS_6MONTHS">"c1786"</definedName>
    <definedName name="IQ_PERCENT_CHANGE_EST_EPS_6MONTHS_REUT">"c3900"</definedName>
    <definedName name="IQ_PERCENT_CHANGE_EST_EPS_9MONTHS">"c1787"</definedName>
    <definedName name="IQ_PERCENT_CHANGE_EST_EPS_9MONTHS_REUT">"c3901"</definedName>
    <definedName name="IQ_PERCENT_CHANGE_EST_EPS_DAY">"c1782"</definedName>
    <definedName name="IQ_PERCENT_CHANGE_EST_EPS_DAY_REUT">"c3896"</definedName>
    <definedName name="IQ_PERCENT_CHANGE_EST_EPS_MONTH">"c1784"</definedName>
    <definedName name="IQ_PERCENT_CHANGE_EST_EPS_MONTH_REUT">"c3898"</definedName>
    <definedName name="IQ_PERCENT_CHANGE_EST_EPS_WEEK">"c1783"</definedName>
    <definedName name="IQ_PERCENT_CHANGE_EST_EPS_WEEK_REUT">"c3897"</definedName>
    <definedName name="IQ_PERCENT_CHANGE_EST_FFO_12MONTHS">"c1828"</definedName>
    <definedName name="IQ_PERCENT_CHANGE_EST_FFO_12MONTHS_REUT">"c3938"</definedName>
    <definedName name="IQ_PERCENT_CHANGE_EST_FFO_18MONTHS">"c1829"</definedName>
    <definedName name="IQ_PERCENT_CHANGE_EST_FFO_18MONTHS_REUT">"c3939"</definedName>
    <definedName name="IQ_PERCENT_CHANGE_EST_FFO_3MONTHS">"c1825"</definedName>
    <definedName name="IQ_PERCENT_CHANGE_EST_FFO_3MONTHS_REUT">"c3935"</definedName>
    <definedName name="IQ_PERCENT_CHANGE_EST_FFO_6MONTHS">"c1826"</definedName>
    <definedName name="IQ_PERCENT_CHANGE_EST_FFO_6MONTHS_REUT">"c3936"</definedName>
    <definedName name="IQ_PERCENT_CHANGE_EST_FFO_9MONTHS">"c1827"</definedName>
    <definedName name="IQ_PERCENT_CHANGE_EST_FFO_9MONTHS_REUT">"c3937"</definedName>
    <definedName name="IQ_PERCENT_CHANGE_EST_FFO_DAY">"c1822"</definedName>
    <definedName name="IQ_PERCENT_CHANGE_EST_FFO_DAY_REUT">"c3933"</definedName>
    <definedName name="IQ_PERCENT_CHANGE_EST_FFO_MONTH">"c1824"</definedName>
    <definedName name="IQ_PERCENT_CHANGE_EST_FFO_MONTH_REUT">"c3934"</definedName>
    <definedName name="IQ_PERCENT_CHANGE_EST_FFO_WEEK">"c1823"</definedName>
    <definedName name="IQ_PERCENT_CHANGE_EST_FFO_WEEK_REUT">"c3964"</definedName>
    <definedName name="IQ_PERCENT_CHANGE_EST_PRICE_TARGET_12MONTHS">"c1844"</definedName>
    <definedName name="IQ_PERCENT_CHANGE_EST_PRICE_TARGET_12MONTHS_REUT">"c3952"</definedName>
    <definedName name="IQ_PERCENT_CHANGE_EST_PRICE_TARGET_18MONTHS">"c1845"</definedName>
    <definedName name="IQ_PERCENT_CHANGE_EST_PRICE_TARGET_18MONTHS_REUT">"c3953"</definedName>
    <definedName name="IQ_PERCENT_CHANGE_EST_PRICE_TARGET_3MONTHS">"c1841"</definedName>
    <definedName name="IQ_PERCENT_CHANGE_EST_PRICE_TARGET_3MONTHS_REUT">"c3949"</definedName>
    <definedName name="IQ_PERCENT_CHANGE_EST_PRICE_TARGET_6MONTHS">"c1842"</definedName>
    <definedName name="IQ_PERCENT_CHANGE_EST_PRICE_TARGET_6MONTHS_REUT">"c3950"</definedName>
    <definedName name="IQ_PERCENT_CHANGE_EST_PRICE_TARGET_9MONTHS">"c1843"</definedName>
    <definedName name="IQ_PERCENT_CHANGE_EST_PRICE_TARGET_9MONTHS_REUT">"c3951"</definedName>
    <definedName name="IQ_PERCENT_CHANGE_EST_PRICE_TARGET_DAY">"c1838"</definedName>
    <definedName name="IQ_PERCENT_CHANGE_EST_PRICE_TARGET_DAY_REUT">"c3947"</definedName>
    <definedName name="IQ_PERCENT_CHANGE_EST_PRICE_TARGET_MONTH">"c1840"</definedName>
    <definedName name="IQ_PERCENT_CHANGE_EST_PRICE_TARGET_MONTH_REUT">"c3948"</definedName>
    <definedName name="IQ_PERCENT_CHANGE_EST_PRICE_TARGET_WEEK">"c1839"</definedName>
    <definedName name="IQ_PERCENT_CHANGE_EST_PRICE_TARGET_WEEK_REUT">"c3967"</definedName>
    <definedName name="IQ_PERCENT_CHANGE_EST_RECO_12MONTHS">"c1836"</definedName>
    <definedName name="IQ_PERCENT_CHANGE_EST_RECO_12MONTHS_REUT">"c3945"</definedName>
    <definedName name="IQ_PERCENT_CHANGE_EST_RECO_18MONTHS">"c1837"</definedName>
    <definedName name="IQ_PERCENT_CHANGE_EST_RECO_18MONTHS_REUT">"c3946"</definedName>
    <definedName name="IQ_PERCENT_CHANGE_EST_RECO_3MONTHS">"c1833"</definedName>
    <definedName name="IQ_PERCENT_CHANGE_EST_RECO_3MONTHS_REUT">"c3942"</definedName>
    <definedName name="IQ_PERCENT_CHANGE_EST_RECO_6MONTHS">"c1834"</definedName>
    <definedName name="IQ_PERCENT_CHANGE_EST_RECO_6MONTHS_REUT">"c3943"</definedName>
    <definedName name="IQ_PERCENT_CHANGE_EST_RECO_9MONTHS">"c1835"</definedName>
    <definedName name="IQ_PERCENT_CHANGE_EST_RECO_9MONTHS_REUT">"c3944"</definedName>
    <definedName name="IQ_PERCENT_CHANGE_EST_RECO_DAY">"c1830"</definedName>
    <definedName name="IQ_PERCENT_CHANGE_EST_RECO_DAY_REUT">"c3940"</definedName>
    <definedName name="IQ_PERCENT_CHANGE_EST_RECO_MONTH">"c1832"</definedName>
    <definedName name="IQ_PERCENT_CHANGE_EST_RECO_MONTH_REUT">"c3941"</definedName>
    <definedName name="IQ_PERCENT_CHANGE_EST_RECO_WEEK">"c1831"</definedName>
    <definedName name="IQ_PERCENT_CHANGE_EST_RECO_WEEK_REUT">"c3966"</definedName>
    <definedName name="IQ_PERCENT_CHANGE_EST_REV_12MONTHS">"c1796"</definedName>
    <definedName name="IQ_PERCENT_CHANGE_EST_REV_12MONTHS_REUT">"c3910"</definedName>
    <definedName name="IQ_PERCENT_CHANGE_EST_REV_18MONTHS">"c1797"</definedName>
    <definedName name="IQ_PERCENT_CHANGE_EST_REV_18MONTHS_REUT">"c3911"</definedName>
    <definedName name="IQ_PERCENT_CHANGE_EST_REV_3MONTHS">"c1793"</definedName>
    <definedName name="IQ_PERCENT_CHANGE_EST_REV_3MONTHS_REUT">"c3907"</definedName>
    <definedName name="IQ_PERCENT_CHANGE_EST_REV_6MONTHS">"c1794"</definedName>
    <definedName name="IQ_PERCENT_CHANGE_EST_REV_6MONTHS_REUT">"c3908"</definedName>
    <definedName name="IQ_PERCENT_CHANGE_EST_REV_9MONTHS">"c1795"</definedName>
    <definedName name="IQ_PERCENT_CHANGE_EST_REV_9MONTHS_REUT">"c3909"</definedName>
    <definedName name="IQ_PERCENT_CHANGE_EST_REV_DAY">"c1790"</definedName>
    <definedName name="IQ_PERCENT_CHANGE_EST_REV_DAY_REUT">"c3904"</definedName>
    <definedName name="IQ_PERCENT_CHANGE_EST_REV_MONTH">"c1792"</definedName>
    <definedName name="IQ_PERCENT_CHANGE_EST_REV_MONTH_REUT">"c3906"</definedName>
    <definedName name="IQ_PERCENT_CHANGE_EST_REV_WEEK">"c1791"</definedName>
    <definedName name="IQ_PERCENT_CHANGE_EST_REV_WEEK_REUT">"c3905"</definedName>
    <definedName name="IQ_PERIODDATE">"c1414"</definedName>
    <definedName name="IQ_PERIODDATE_BS">"c1032"</definedName>
    <definedName name="IQ_PERIODDATE_CF">"c1033"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L">"c2114"</definedName>
    <definedName name="IQ_PMT_FREQ">"c2236"</definedName>
    <definedName name="IQ_POISON_PUT_EFFECT_DATE">"c2486"</definedName>
    <definedName name="IQ_POISON_PUT_EXPIRATION_DATE">"c2487"</definedName>
    <definedName name="IQ_POISON_PUT_PRICE">"c2488"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OTENTIAL_UPSIDE">"c1855"</definedName>
    <definedName name="IQ_POTENTIAL_UPSIDE_REUT">"c3968"</definedName>
    <definedName name="IQ_PRE_OPEN_COST">"c1040"</definedName>
    <definedName name="IQ_PRE_TAX_ACT_OR_EST">"c2221"</definedName>
    <definedName name="IQ_PRE_TAX_ACT_OR_EST_REUT">"c5467"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">"c6261"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">"c6262"</definedName>
    <definedName name="IQ_PREF_OTHER_REIT">"c1058"</definedName>
    <definedName name="IQ_PREF_OTHER_UTI">"C6022"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">"c6263"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ETAX_GW_INC_EST">"c1702"</definedName>
    <definedName name="IQ_PRETAX_GW_INC_EST_REUT">"c5354"</definedName>
    <definedName name="IQ_PRETAX_GW_INC_HIGH_EST">"c1704"</definedName>
    <definedName name="IQ_PRETAX_GW_INC_HIGH_EST_REUT">"c5356"</definedName>
    <definedName name="IQ_PRETAX_GW_INC_LOW_EST">"c1705"</definedName>
    <definedName name="IQ_PRETAX_GW_INC_LOW_EST_REUT">"c5357"</definedName>
    <definedName name="IQ_PRETAX_GW_INC_MEDIAN_EST">"c1703"</definedName>
    <definedName name="IQ_PRETAX_GW_INC_MEDIAN_EST_REUT">"c5355"</definedName>
    <definedName name="IQ_PRETAX_GW_INC_NUM_EST">"c1706"</definedName>
    <definedName name="IQ_PRETAX_GW_INC_NUM_EST_REUT">"c5358"</definedName>
    <definedName name="IQ_PRETAX_GW_INC_STDDEV_EST">"c1707"</definedName>
    <definedName name="IQ_PRETAX_GW_INC_STDDEV_EST_REUT">"c5359"</definedName>
    <definedName name="IQ_PRETAX_INC_EST">"c1695"</definedName>
    <definedName name="IQ_PRETAX_INC_EST_REUT">"c5347"</definedName>
    <definedName name="IQ_PRETAX_INC_HIGH_EST">"c1697"</definedName>
    <definedName name="IQ_PRETAX_INC_HIGH_EST_REUT">"c5349"</definedName>
    <definedName name="IQ_PRETAX_INC_LOW_EST">"c1698"</definedName>
    <definedName name="IQ_PRETAX_INC_LOW_EST_REUT">"c5350"</definedName>
    <definedName name="IQ_PRETAX_INC_MEDIAN_EST">"c1696"</definedName>
    <definedName name="IQ_PRETAX_INC_MEDIAN_EST_REUT">"c5348"</definedName>
    <definedName name="IQ_PRETAX_INC_NUM_EST">"c1699"</definedName>
    <definedName name="IQ_PRETAX_INC_NUM_EST_REUT">"c5351"</definedName>
    <definedName name="IQ_PRETAX_INC_STDDEV_EST">"c1700"</definedName>
    <definedName name="IQ_PRETAX_INC_STDDEV_EST_REUT">"c5352"</definedName>
    <definedName name="IQ_PRETAX_REPORT_INC_EST">"c1709"</definedName>
    <definedName name="IQ_PRETAX_REPORT_INC_EST_REUT">"c5361"</definedName>
    <definedName name="IQ_PRETAX_REPORT_INC_HIGH_EST">"c1711"</definedName>
    <definedName name="IQ_PRETAX_REPORT_INC_HIGH_EST_REUT">"c5363"</definedName>
    <definedName name="IQ_PRETAX_REPORT_INC_LOW_EST">"c1712"</definedName>
    <definedName name="IQ_PRETAX_REPORT_INC_LOW_EST_REUT">"c5364"</definedName>
    <definedName name="IQ_PRETAX_REPORT_INC_MEDIAN_EST">"c1710"</definedName>
    <definedName name="IQ_PRETAX_REPORT_INC_MEDIAN_EST_REUT">"c5362"</definedName>
    <definedName name="IQ_PRETAX_REPORT_INC_NUM_EST">"c1713"</definedName>
    <definedName name="IQ_PRETAX_REPORT_INC_NUM_EST_REUT">"c5365"</definedName>
    <definedName name="IQ_PRETAX_REPORT_INC_STDDEV_EST">"c1714"</definedName>
    <definedName name="IQ_PRETAX_REPORT_INC_STDDEV_EST_REUT">"c5366"</definedName>
    <definedName name="IQ_PRICE_CFPS_FWD">"c2237"</definedName>
    <definedName name="IQ_PRICE_CFPS_FWD_REUT">"c4053"</definedName>
    <definedName name="IQ_PRICE_OVER_BVPS">"c1412"</definedName>
    <definedName name="IQ_PRICE_OVER_LTM_EPS">"c1413"</definedName>
    <definedName name="IQ_PRICE_TARGET">"c82"</definedName>
    <definedName name="IQ_PRICE_TARGET_BOTTOM_UP">"c5486"</definedName>
    <definedName name="IQ_PRICE_TARGET_BOTTOM_UP_REUT">"c5494"</definedName>
    <definedName name="IQ_PRICE_TARGET_REUT">"c3631"</definedName>
    <definedName name="IQ_PRICE_VOLATILITY_EST">"c4492"</definedName>
    <definedName name="IQ_PRICE_VOLATILITY_HIGH">"c4493"</definedName>
    <definedName name="IQ_PRICE_VOLATILITY_LOW">"c4494"</definedName>
    <definedName name="IQ_PRICE_VOLATILITY_MEDIAN">"c4495"</definedName>
    <definedName name="IQ_PRICE_VOLATILITY_NUM">"c4496"</definedName>
    <definedName name="IQ_PRICE_VOLATILITY_STDDEV">"c4497"</definedName>
    <definedName name="IQ_PRICEDATE">"c1069"</definedName>
    <definedName name="IQ_PRICING_DATE">"c1613"</definedName>
    <definedName name="IQ_PRIMARY_EPS_TYPE">"c4498"</definedName>
    <definedName name="IQ_PRIMARY_EPS_TYPE_REUT">"c5481"</definedName>
    <definedName name="IQ_PRIMARY_INDUSTRY">"c1070"</definedName>
    <definedName name="IQ_PRINCIPAL_AMT">"c2157"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JECTED_PENSION_OBLIGATION_DOMESTIC">"c2656"</definedName>
    <definedName name="IQ_PROJECTED_PENSION_OBLIGATION_FOREIGN">"c2664"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CAGR">"c6135"</definedName>
    <definedName name="IQ_PROVISION_10YR_ANN_GROWTH">"c1077"</definedName>
    <definedName name="IQ_PROVISION_1YR_ANN_GROWTH">"c1078"</definedName>
    <definedName name="IQ_PROVISION_2YR_ANN_CAGR">"c6136"</definedName>
    <definedName name="IQ_PROVISION_2YR_ANN_GROWTH">"c1079"</definedName>
    <definedName name="IQ_PROVISION_3YR_ANN_CAGR">"c6137"</definedName>
    <definedName name="IQ_PROVISION_3YR_ANN_GROWTH">"c1080"</definedName>
    <definedName name="IQ_PROVISION_5YR_ANN_CAGR">"c6138"</definedName>
    <definedName name="IQ_PROVISION_5YR_ANN_GROWTH">"c1081"</definedName>
    <definedName name="IQ_PROVISION_7YR_ANN_CAGR">"c6139"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PUT_DATE_SCHEDULE">"c2483"</definedName>
    <definedName name="IQ_PUT_NOTIFICATION">"c2485"</definedName>
    <definedName name="IQ_PUT_PRICE_SCHEDULE">"c2484"</definedName>
    <definedName name="IQ_QTD">750000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C">"c2497"</definedName>
    <definedName name="IQ_RC_PCT">"c2498"</definedName>
    <definedName name="IQ_RD_EXP">"c1090"</definedName>
    <definedName name="IQ_RD_EXP_FN">"c1091"</definedName>
    <definedName name="IQ_RE">"c1092"</definedName>
    <definedName name="IQ_REAL_ESTATE">"c1093"</definedName>
    <definedName name="IQ_REAL_ESTATE_ASSETS">"c1094"</definedName>
    <definedName name="IQ_RECURRING_PROFIT_ACT_OR_EST">"c4507"</definedName>
    <definedName name="IQ_RECURRING_PROFIT_EST">"c4499"</definedName>
    <definedName name="IQ_RECURRING_PROFIT_GUIDANCE">"c4500"</definedName>
    <definedName name="IQ_RECURRING_PROFIT_HIGH_EST">"c4501"</definedName>
    <definedName name="IQ_RECURRING_PROFIT_HIGH_GUIDANCE">"c4179"</definedName>
    <definedName name="IQ_RECURRING_PROFIT_LOW_EST">"c4502"</definedName>
    <definedName name="IQ_RECURRING_PROFIT_LOW_GUIDANCE">"c4219"</definedName>
    <definedName name="IQ_RECURRING_PROFIT_MEDIAN_EST">"c4503"</definedName>
    <definedName name="IQ_RECURRING_PROFIT_NUM_EST">"c4504"</definedName>
    <definedName name="IQ_RECURRING_PROFIT_SHARE_ACT_OR_EST">"c4508"</definedName>
    <definedName name="IQ_RECURRING_PROFIT_SHARE_EST">"c4506"</definedName>
    <definedName name="IQ_RECURRING_PROFIT_SHARE_GUIDANCE">"c4509"</definedName>
    <definedName name="IQ_RECURRING_PROFIT_SHARE_HIGH_EST">"c4510"</definedName>
    <definedName name="IQ_RECURRING_PROFIT_SHARE_HIGH_GUIDANCE">"c4200"</definedName>
    <definedName name="IQ_RECURRING_PROFIT_SHARE_LOW_EST">"c4511"</definedName>
    <definedName name="IQ_RECURRING_PROFIT_SHARE_LOW_GUIDANCE">"c4240"</definedName>
    <definedName name="IQ_RECURRING_PROFIT_SHARE_MEDIAN_EST">"c4512"</definedName>
    <definedName name="IQ_RECURRING_PROFIT_SHARE_NUM_EST">"c4513"</definedName>
    <definedName name="IQ_RECURRING_PROFIT_SHARE_STDDEV_EST">"c4514"</definedName>
    <definedName name="IQ_RECURRING_PROFIT_STDDEV_EST">"c4516"</definedName>
    <definedName name="IQ_REDEEM_PREF_STOCK">"c1417"</definedName>
    <definedName name="IQ_REF_ENTITY">"c6033"</definedName>
    <definedName name="IQ_REF_ENTITY_CIQID">"c6024"</definedName>
    <definedName name="IQ_REF_ENTITY_TICKER">"c6023"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R_STOCK_COMP">"c3506"</definedName>
    <definedName name="IQ_RESTR_STOCK_COMP_PRETAX">"c3504"</definedName>
    <definedName name="IQ_RESTR_STOCK_COMP_TAX">"c3505"</definedName>
    <definedName name="IQ_RESTRICTED_CASH">"c1103"</definedName>
    <definedName name="IQ_RESTRICTED_CASH_NON_CURRENT">"c6192"</definedName>
    <definedName name="IQ_RESTRICTED_CASH_TOTAL">"c6193"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">"c6264"</definedName>
    <definedName name="IQ_RESTRUCTURE_REIT">"c1110"</definedName>
    <definedName name="IQ_RESTRUCTURE_UTI">"c1111"</definedName>
    <definedName name="IQ_RESTRUCTURED_LOANS">"c1112"</definedName>
    <definedName name="IQ_RETAIL_ACQUIRED_FRANCHISE_STORES">"c2895"</definedName>
    <definedName name="IQ_RETAIL_ACQUIRED_OWNED_STORES">"c2903"</definedName>
    <definedName name="IQ_RETAIL_ACQUIRED_STORES">"c2887"</definedName>
    <definedName name="IQ_RETAIL_AVG_STORE_SIZE_GROSS">"c2066"</definedName>
    <definedName name="IQ_RETAIL_AVG_STORE_SIZE_NET">"c2067"</definedName>
    <definedName name="IQ_RETAIL_AVG_WK_SALES">"c2891"</definedName>
    <definedName name="IQ_RETAIL_AVG_WK_SALES_FRANCHISE">"c2899"</definedName>
    <definedName name="IQ_RETAIL_AVG_WK_SALES_OWNED">"c2907"</definedName>
    <definedName name="IQ_RETAIL_CLOSED_FRANCHISE_STORES">"c2896"</definedName>
    <definedName name="IQ_RETAIL_CLOSED_OWNED_STORES">"c2904"</definedName>
    <definedName name="IQ_RETAIL_CLOSED_STORES">"c2063"</definedName>
    <definedName name="IQ_RETAIL_FRANCHISE_STORES_BEG">"c2893"</definedName>
    <definedName name="IQ_RETAIL_OPENED_FRANCHISE_STORES">"c2894"</definedName>
    <definedName name="IQ_RETAIL_OPENED_OWNED_STORES">"c2902"</definedName>
    <definedName name="IQ_RETAIL_OPENED_STORES">"c2062"</definedName>
    <definedName name="IQ_RETAIL_OWNED_STORES_BEG">"c2901"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OLD_FRANCHISE_STORES">"c2897"</definedName>
    <definedName name="IQ_RETAIL_SOLD_OWNED_STORES">"c2905"</definedName>
    <definedName name="IQ_RETAIL_SOLD_STORES">"c2889"</definedName>
    <definedName name="IQ_RETAIL_SQ_FOOTAGE">"c2064"</definedName>
    <definedName name="IQ_RETAIL_STORE_SELLING_AREA">"c2065"</definedName>
    <definedName name="IQ_RETAIL_STORES_BEG">"c2885"</definedName>
    <definedName name="IQ_RETAIL_TOTAL_FRANCHISE_STORES">"c2898"</definedName>
    <definedName name="IQ_RETAIL_TOTAL_OWNED_STORES">"c2906"</definedName>
    <definedName name="IQ_RETAIL_TOTAL_STORES">"c2061"</definedName>
    <definedName name="IQ_RETAINED_EARN">"c1420"</definedName>
    <definedName name="IQ_RETURN_ASSETS">"c1113"</definedName>
    <definedName name="IQ_RETURN_ASSETS_ACT_OR_EST">"c3585"</definedName>
    <definedName name="IQ_RETURN_ASSETS_ACT_OR_EST_REUT">"c5475"</definedName>
    <definedName name="IQ_RETURN_ASSETS_BANK">"c1114"</definedName>
    <definedName name="IQ_RETURN_ASSETS_BROK">"c1115"</definedName>
    <definedName name="IQ_RETURN_ASSETS_EST">"c3529"</definedName>
    <definedName name="IQ_RETURN_ASSETS_EST_REUT">"c3990"</definedName>
    <definedName name="IQ_RETURN_ASSETS_FS">"c1116"</definedName>
    <definedName name="IQ_RETURN_ASSETS_GUIDANCE">"c4517"</definedName>
    <definedName name="IQ_RETURN_ASSETS_HIGH_EST">"c3530"</definedName>
    <definedName name="IQ_RETURN_ASSETS_HIGH_EST_REUT">"c3992"</definedName>
    <definedName name="IQ_RETURN_ASSETS_HIGH_GUIDANCE">"c4183"</definedName>
    <definedName name="IQ_RETURN_ASSETS_LOW_EST">"c3531"</definedName>
    <definedName name="IQ_RETURN_ASSETS_LOW_EST_REUT">"c3993"</definedName>
    <definedName name="IQ_RETURN_ASSETS_LOW_GUIDANCE">"c4223"</definedName>
    <definedName name="IQ_RETURN_ASSETS_MEDIAN_EST">"c3532"</definedName>
    <definedName name="IQ_RETURN_ASSETS_MEDIAN_EST_REUT">"c3991"</definedName>
    <definedName name="IQ_RETURN_ASSETS_NUM_EST">"c3527"</definedName>
    <definedName name="IQ_RETURN_ASSETS_NUM_EST_REUT">"c3994"</definedName>
    <definedName name="IQ_RETURN_ASSETS_STDDEV_EST">"c3528"</definedName>
    <definedName name="IQ_RETURN_ASSETS_STDDEV_EST_REUT">"c3995"</definedName>
    <definedName name="IQ_RETURN_CAPITAL">"c1117"</definedName>
    <definedName name="IQ_RETURN_EQUITY">"c1118"</definedName>
    <definedName name="IQ_RETURN_EQUITY_ACT_OR_EST">"c3586"</definedName>
    <definedName name="IQ_RETURN_EQUITY_ACT_OR_EST_REUT">"c5476"</definedName>
    <definedName name="IQ_RETURN_EQUITY_BANK">"c1119"</definedName>
    <definedName name="IQ_RETURN_EQUITY_BROK">"c1120"</definedName>
    <definedName name="IQ_RETURN_EQUITY_EST">"c3535"</definedName>
    <definedName name="IQ_RETURN_EQUITY_EST_REUT">"c3983"</definedName>
    <definedName name="IQ_RETURN_EQUITY_FS">"c1121"</definedName>
    <definedName name="IQ_RETURN_EQUITY_GUIDANCE">"c4518"</definedName>
    <definedName name="IQ_RETURN_EQUITY_HIGH_EST">"c3536"</definedName>
    <definedName name="IQ_RETURN_EQUITY_HIGH_EST_REUT">"c3985"</definedName>
    <definedName name="IQ_RETURN_EQUITY_HIGH_GUIDANCE">"c4182"</definedName>
    <definedName name="IQ_RETURN_EQUITY_LOW_EST">"c3537"</definedName>
    <definedName name="IQ_RETURN_EQUITY_LOW_EST_REUT">"c3986"</definedName>
    <definedName name="IQ_RETURN_EQUITY_LOW_GUIDANCE">"c4222"</definedName>
    <definedName name="IQ_RETURN_EQUITY_MEDIAN_EST">"c3538"</definedName>
    <definedName name="IQ_RETURN_EQUITY_MEDIAN_EST_REUT">"c3984"</definedName>
    <definedName name="IQ_RETURN_EQUITY_NUM_EST">"c3533"</definedName>
    <definedName name="IQ_RETURN_EQUITY_NUM_EST_REUT">"c3987"</definedName>
    <definedName name="IQ_RETURN_EQUITY_STDDEV_EST">"c3534"</definedName>
    <definedName name="IQ_RETURN_EQUITY_STDDEV_EST_REUT">"c3988"</definedName>
    <definedName name="IQ_RETURN_INVESTMENT">"c1421"</definedName>
    <definedName name="IQ_REV">"c1122"</definedName>
    <definedName name="IQ_REV_BEFORE_LL">"c1123"</definedName>
    <definedName name="IQ_REV_STDDEV_EST">"c1124"</definedName>
    <definedName name="IQ_REV_STDDEV_EST_REUT">"c3639"</definedName>
    <definedName name="IQ_REV_UTI">"c1125"</definedName>
    <definedName name="IQ_REVENUE">"c1422"</definedName>
    <definedName name="IQ_REVENUE_ACT_OR_EST">"c2214"</definedName>
    <definedName name="IQ_REVENUE_ACT_OR_EST_REUT">"c5461"</definedName>
    <definedName name="IQ_REVENUE_EST">"c1126"</definedName>
    <definedName name="IQ_REVENUE_EST_BOTTOM_UP">"c5488"</definedName>
    <definedName name="IQ_REVENUE_EST_BOTTOM_UP_REUT">"c5496"</definedName>
    <definedName name="IQ_REVENUE_EST_REUT">"c3634"</definedName>
    <definedName name="IQ_REVENUE_GUIDANCE">"c4519"</definedName>
    <definedName name="IQ_REVENUE_HIGH_EST">"c1127"</definedName>
    <definedName name="IQ_REVENUE_HIGH_EST_REUT">"c3636"</definedName>
    <definedName name="IQ_REVENUE_HIGH_GUIDANCE">"c4169"</definedName>
    <definedName name="IQ_REVENUE_LOW_EST">"c1128"</definedName>
    <definedName name="IQ_REVENUE_LOW_EST_REUT">"c3637"</definedName>
    <definedName name="IQ_REVENUE_LOW_GUIDANCE">"c4209"</definedName>
    <definedName name="IQ_REVENUE_MEDIAN_EST">"c1662"</definedName>
    <definedName name="IQ_REVENUE_MEDIAN_EST_REUT">"c3635"</definedName>
    <definedName name="IQ_REVENUE_NUM_EST">"c1129"</definedName>
    <definedName name="IQ_REVENUE_NUM_EST_REUT">"c3638"</definedName>
    <definedName name="IQ_REVISION_DATE_">39620.6696064815</definedName>
    <definedName name="IQ_RISK_ADJ_BANK_ASSETS">"c2670"</definedName>
    <definedName name="IQ_SALARY">"c1130"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">"c6284"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ME_STORE_FRANCHISE">"c2900"</definedName>
    <definedName name="IQ_SAME_STORE_OWNED">"c2908"</definedName>
    <definedName name="IQ_SAME_STORE_TOTAL">"c2892"</definedName>
    <definedName name="IQ_SAVING_DEP">"c1150"</definedName>
    <definedName name="IQ_SEC_PURCHASED_RESELL">"c5513"</definedName>
    <definedName name="IQ_SECUR_RECEIV">"c1151"</definedName>
    <definedName name="IQ_SECURED_DEBT">"c2546"</definedName>
    <definedName name="IQ_SECURED_DEBT_PCT">"c2547"</definedName>
    <definedName name="IQ_SECURITY_BORROW">"c1152"</definedName>
    <definedName name="IQ_SECURITY_LEVEL">"c2159"</definedName>
    <definedName name="IQ_SECURITY_NOTES">"c2202"</definedName>
    <definedName name="IQ_SECURITY_OWN">"c1153"</definedName>
    <definedName name="IQ_SECURITY_RESELL">"c1154"</definedName>
    <definedName name="IQ_SECURITY_TYPE">"c2158"</definedName>
    <definedName name="IQ_SEPARATE_ACCT_ASSETS">"c1155"</definedName>
    <definedName name="IQ_SEPARATE_ACCT_LIAB">"c1156"</definedName>
    <definedName name="IQ_SERV_CHARGE_DEPOSITS">"c1157"</definedName>
    <definedName name="IQ_SGA">"c1158"</definedName>
    <definedName name="IQ_SGA_BNK">"c1159"</definedName>
    <definedName name="IQ_SGA_INS">"c1160"</definedName>
    <definedName name="IQ_SGA_MARGIN">"c1898"</definedName>
    <definedName name="IQ_SGA_RE">"c6265"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_PURCHASED_AVERAGE_PRICE">"c5821"</definedName>
    <definedName name="IQ_SHARES_PURCHASED_QUARTER">"c5820"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">"c6266"</definedName>
    <definedName name="IQ_SPECIAL_DIV_CF_REIT">"c1174"</definedName>
    <definedName name="IQ_SPECIAL_DIV_CF_UTI">"c1175"</definedName>
    <definedName name="IQ_SPECIAL_DIV_SHARE">"c3007"</definedName>
    <definedName name="IQ_SR_BONDS_NOTES">"c2501"</definedName>
    <definedName name="IQ_SR_BONDS_NOTES_PCT">"c2502"</definedName>
    <definedName name="IQ_SR_DEBT">"c2526"</definedName>
    <definedName name="IQ_SR_DEBT_EBITDA">"c2552"</definedName>
    <definedName name="IQ_SR_DEBT_EBITDA_CAPEX">"c2553"</definedName>
    <definedName name="IQ_SR_DEBT_PCT">"c2527"</definedName>
    <definedName name="IQ_SR_SUB_DEBT">"c2530"</definedName>
    <definedName name="IQ_SR_SUB_DEBT_EBITDA">"c2556"</definedName>
    <definedName name="IQ_SR_SUB_DEBT_EBITDA_CAPEX">"c2557"</definedName>
    <definedName name="IQ_SR_SUB_DEBT_PCT">"c2531"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">"c6267"</definedName>
    <definedName name="IQ_ST_DEBT_ISSUED_REIT">"c1186"</definedName>
    <definedName name="IQ_ST_DEBT_ISSUED_UTI">"c1187"</definedName>
    <definedName name="IQ_ST_DEBT_PCT">"c2539"</definedName>
    <definedName name="IQ_ST_DEBT_RE">"c6268"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">"c6269"</definedName>
    <definedName name="IQ_ST_DEBT_REPAID_REIT">"c1194"</definedName>
    <definedName name="IQ_ST_DEBT_REPAID_UTI">"c1195"</definedName>
    <definedName name="IQ_ST_DEBT_UTI">"c1196"</definedName>
    <definedName name="IQ_ST_FHLB_DEBT">"c5658"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UTORY_SURPLUS">"c1201"</definedName>
    <definedName name="IQ_STOCK_BASED">"c1202"</definedName>
    <definedName name="IQ_STOCK_BASED_AT">"c2999"</definedName>
    <definedName name="IQ_STOCK_BASED_CF">"c1203"</definedName>
    <definedName name="IQ_STOCK_BASED_COGS">"c2990"</definedName>
    <definedName name="IQ_STOCK_BASED_COMP">"c3512"</definedName>
    <definedName name="IQ_STOCK_BASED_COMP_PRETAX">"c3510"</definedName>
    <definedName name="IQ_STOCK_BASED_COMP_TAX">"c3511"</definedName>
    <definedName name="IQ_STOCK_BASED_EST">"c4520"</definedName>
    <definedName name="IQ_STOCK_BASED_GA">"c2993"</definedName>
    <definedName name="IQ_STOCK_BASED_HIGH_EST">"c4521"</definedName>
    <definedName name="IQ_STOCK_BASED_LOW_EST">"c4522"</definedName>
    <definedName name="IQ_STOCK_BASED_MEDIAN_EST">"c4523"</definedName>
    <definedName name="IQ_STOCK_BASED_NUM_EST">"c4524"</definedName>
    <definedName name="IQ_STOCK_BASED_OTHER">"c2995"</definedName>
    <definedName name="IQ_STOCK_BASED_RD">"c2991"</definedName>
    <definedName name="IQ_STOCK_BASED_SGA">"c2994"</definedName>
    <definedName name="IQ_STOCK_BASED_SM">"c2992"</definedName>
    <definedName name="IQ_STOCK_BASED_STDDEV_EST">"c4525"</definedName>
    <definedName name="IQ_STOCK_BASED_TOTAL">"c3040"</definedName>
    <definedName name="IQ_STOCK_OPTIONS_COMP">"c3509"</definedName>
    <definedName name="IQ_STOCK_OPTIONS_COMP_PRETAX">"c3507"</definedName>
    <definedName name="IQ_STOCK_OPTIONS_COMP_TAX">"c3508"</definedName>
    <definedName name="IQ_STRIKE_PRICE_ISSUED">"c1645"</definedName>
    <definedName name="IQ_STRIKE_PRICE_OS">"c1646"</definedName>
    <definedName name="IQ_STW">"c2166"</definedName>
    <definedName name="IQ_SUB_BONDS_NOTES">"c2503"</definedName>
    <definedName name="IQ_SUB_BONDS_NOTES_PCT">"c2504"</definedName>
    <definedName name="IQ_SUB_DEBT">"c2532"</definedName>
    <definedName name="IQ_SUB_DEBT_EBITDA">"c2558"</definedName>
    <definedName name="IQ_SUB_DEBT_EBITDA_CAPEX">"c2559"</definedName>
    <definedName name="IQ_SUB_DEBT_PCT">"c2533"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VA">"c1214"</definedName>
    <definedName name="IQ_TARGET_PRICE_NUM">"c1653"</definedName>
    <definedName name="IQ_TARGET_PRICE_NUM_REUT">"c5319"</definedName>
    <definedName name="IQ_TARGET_PRICE_STDDEV">"c1654"</definedName>
    <definedName name="IQ_TARGET_PRICE_STDDEV_REUT">"c5320"</definedName>
    <definedName name="IQ_TAX_BENEFIT_CF_1YR">"c3483"</definedName>
    <definedName name="IQ_TAX_BENEFIT_CF_2YR">"c3484"</definedName>
    <definedName name="IQ_TAX_BENEFIT_CF_3YR">"c3485"</definedName>
    <definedName name="IQ_TAX_BENEFIT_CF_4YR">"c3486"</definedName>
    <definedName name="IQ_TAX_BENEFIT_CF_5YR">"c3487"</definedName>
    <definedName name="IQ_TAX_BENEFIT_CF_AFTER_FIVE">"c3488"</definedName>
    <definedName name="IQ_TAX_BENEFIT_CF_MAX_YEAR">"c3491"</definedName>
    <definedName name="IQ_TAX_BENEFIT_CF_NO_EXP">"c3489"</definedName>
    <definedName name="IQ_TAX_BENEFIT_CF_TOTAL">"c3490"</definedName>
    <definedName name="IQ_TAX_BENEFIT_OPTIONS">"c1215"</definedName>
    <definedName name="IQ_TAX_EQUIV_NET_INT_INC">"c1216"</definedName>
    <definedName name="IQ_TBV">"c1906"</definedName>
    <definedName name="IQ_TBV_10YR_ANN_CAGR">"c6169"</definedName>
    <definedName name="IQ_TBV_10YR_ANN_GROWTH">"c1936"</definedName>
    <definedName name="IQ_TBV_1YR_ANN_GROWTH">"c1931"</definedName>
    <definedName name="IQ_TBV_2YR_ANN_CAGR">"c6165"</definedName>
    <definedName name="IQ_TBV_2YR_ANN_GROWTH">"c1932"</definedName>
    <definedName name="IQ_TBV_3YR_ANN_CAGR">"c6166"</definedName>
    <definedName name="IQ_TBV_3YR_ANN_GROWTH">"c1933"</definedName>
    <definedName name="IQ_TBV_5YR_ANN_CAGR">"c6167"</definedName>
    <definedName name="IQ_TBV_5YR_ANN_GROWTH">"c1934"</definedName>
    <definedName name="IQ_TBV_7YR_ANN_CAGR">"c6168"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RM_LOANS">"c2499"</definedName>
    <definedName name="IQ_TERM_LOANS_PCT">"c2500"</definedName>
    <definedName name="IQ_TEV">"c1219"</definedName>
    <definedName name="IQ_TEV_EBIT">"c1220"</definedName>
    <definedName name="IQ_TEV_EBIT_AVG">"c1221"</definedName>
    <definedName name="IQ_TEV_EBIT_FWD">"c2238"</definedName>
    <definedName name="IQ_TEV_EBIT_FWD_REUT">"c4054"</definedName>
    <definedName name="IQ_TEV_EBITDA">"c1222"</definedName>
    <definedName name="IQ_TEV_EBITDA_AVG">"c1223"</definedName>
    <definedName name="IQ_TEV_EBITDA_FWD">"c1224"</definedName>
    <definedName name="IQ_TEV_EBITDA_FWD_REUT">"c4050"</definedName>
    <definedName name="IQ_TEV_EMPLOYEE_AVG">"c1225"</definedName>
    <definedName name="IQ_TEV_EST">"c4526"</definedName>
    <definedName name="IQ_TEV_HIGH_EST">"c4527"</definedName>
    <definedName name="IQ_TEV_LOW_EST">"c4528"</definedName>
    <definedName name="IQ_TEV_MEDIAN_EST">"c4529"</definedName>
    <definedName name="IQ_TEV_NUM_EST">"c4530"</definedName>
    <definedName name="IQ_TEV_STDDEV_EST">"c4531"</definedName>
    <definedName name="IQ_TEV_TOTAL_REV">"c1226"</definedName>
    <definedName name="IQ_TEV_TOTAL_REV_AVG">"c1227"</definedName>
    <definedName name="IQ_TEV_TOTAL_REV_FWD">"c1228"</definedName>
    <definedName name="IQ_TEV_TOTAL_REV_FWD_REUT">"c4051"</definedName>
    <definedName name="IQ_TEV_UFCF">"c2208"</definedName>
    <definedName name="IQ_TIER_ONE_CAPITAL">"c2667"</definedName>
    <definedName name="IQ_TIER_ONE_RATIO">"c1229"</definedName>
    <definedName name="IQ_TIER_TWO_CAPITAL">"c2669"</definedName>
    <definedName name="IQ_TIME_DEP">"c1230"</definedName>
    <definedName name="IQ_TODAY">0</definedName>
    <definedName name="IQ_TOT_ADJ_INC">"c1616"</definedName>
    <definedName name="IQ_TOTAL_AR_BR">"c1231"</definedName>
    <definedName name="IQ_TOTAL_AR_RE">"c6270"</definedName>
    <definedName name="IQ_TOTAL_AR_REIT">"c1232"</definedName>
    <definedName name="IQ_TOTAL_AR_UTI">"c1233"</definedName>
    <definedName name="IQ_TOTAL_ASSETS">"c1234"</definedName>
    <definedName name="IQ_TOTAL_ASSETS_10YR_ANN_CAGR">"c6140"</definedName>
    <definedName name="IQ_TOTAL_ASSETS_10YR_ANN_GROWTH">"c1235"</definedName>
    <definedName name="IQ_TOTAL_ASSETS_1YR_ANN_GROWTH">"c1236"</definedName>
    <definedName name="IQ_TOTAL_ASSETS_2YR_ANN_CAGR">"c6141"</definedName>
    <definedName name="IQ_TOTAL_ASSETS_2YR_ANN_GROWTH">"c1237"</definedName>
    <definedName name="IQ_TOTAL_ASSETS_3YR_ANN_CAGR">"c6142"</definedName>
    <definedName name="IQ_TOTAL_ASSETS_3YR_ANN_GROWTH">"c1238"</definedName>
    <definedName name="IQ_TOTAL_ASSETS_5YR_ANN_CAGR">"c6143"</definedName>
    <definedName name="IQ_TOTAL_ASSETS_5YR_ANN_GROWTH">"c1239"</definedName>
    <definedName name="IQ_TOTAL_ASSETS_7YR_ANN_CAGR">"c6144"</definedName>
    <definedName name="IQ_TOTAL_ASSETS_7YR_ANN_GROWTH">"c1240"</definedName>
    <definedName name="IQ_TOTAL_AVG_CE_TOTAL_AVG_ASSETS">"c1241"</definedName>
    <definedName name="IQ_TOTAL_AVG_EQUITY_TOTAL_AVG_ASSETS">"c1242"</definedName>
    <definedName name="IQ_TOTAL_BANK_CAPITAL">"c2668"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BITDA_CAPEX">"c2948"</definedName>
    <definedName name="IQ_TOTAL_DEBT_EQUITY">"c1250"</definedName>
    <definedName name="IQ_TOTAL_DEBT_EST">"c4532"</definedName>
    <definedName name="IQ_TOTAL_DEBT_EXCL_FIN">"c2937"</definedName>
    <definedName name="IQ_TOTAL_DEBT_GUIDANCE">"c4533"</definedName>
    <definedName name="IQ_TOTAL_DEBT_HIGH_EST">"c4534"</definedName>
    <definedName name="IQ_TOTAL_DEBT_HIGH_GUIDANCE">"c4196"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">"c6271"</definedName>
    <definedName name="IQ_TOTAL_DEBT_ISSUED_REIT">"c1255"</definedName>
    <definedName name="IQ_TOTAL_DEBT_ISSUED_UTI">"c1256"</definedName>
    <definedName name="IQ_TOTAL_DEBT_ISSUES_INS">"c1257"</definedName>
    <definedName name="IQ_TOTAL_DEBT_LOW_EST">"c4535"</definedName>
    <definedName name="IQ_TOTAL_DEBT_LOW_GUIDANCE">"c4236"</definedName>
    <definedName name="IQ_TOTAL_DEBT_MEDIAN_EST">"c4536"</definedName>
    <definedName name="IQ_TOTAL_DEBT_NUM_EST">"c4537"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">"c6272"</definedName>
    <definedName name="IQ_TOTAL_DEBT_REPAID_REIT">"c1263"</definedName>
    <definedName name="IQ_TOTAL_DEBT_REPAID_UTI">"c1264"</definedName>
    <definedName name="IQ_TOTAL_DEBT_STDDEV_EST">"c4538"</definedName>
    <definedName name="IQ_TOTAL_DEPOSITS">"c1265"</definedName>
    <definedName name="IQ_TOTAL_DIV_PAID_CF">"c1266"</definedName>
    <definedName name="IQ_TOTAL_EMPLOYEE">"c2141"</definedName>
    <definedName name="IQ_TOTAL_EMPLOYEES">"c1522"</definedName>
    <definedName name="IQ_TOTAL_EQUITY">"c1267"</definedName>
    <definedName name="IQ_TOTAL_EQUITY_10YR_ANN_CAGR">"c6145"</definedName>
    <definedName name="IQ_TOTAL_EQUITY_10YR_ANN_GROWTH">"c1268"</definedName>
    <definedName name="IQ_TOTAL_EQUITY_1YR_ANN_GROWTH">"c1269"</definedName>
    <definedName name="IQ_TOTAL_EQUITY_2YR_ANN_CAGR">"c6146"</definedName>
    <definedName name="IQ_TOTAL_EQUITY_2YR_ANN_GROWTH">"c1270"</definedName>
    <definedName name="IQ_TOTAL_EQUITY_3YR_ANN_CAGR">"c6147"</definedName>
    <definedName name="IQ_TOTAL_EQUITY_3YR_ANN_GROWTH">"c1271"</definedName>
    <definedName name="IQ_TOTAL_EQUITY_5YR_ANN_CAGR">"c6148"</definedName>
    <definedName name="IQ_TOTAL_EQUITY_5YR_ANN_GROWTH">"c1272"</definedName>
    <definedName name="IQ_TOTAL_EQUITY_7YR_ANN_CAGR">"c6149"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FIN">"c1280"</definedName>
    <definedName name="IQ_TOTAL_LIAB_INS">"c1281"</definedName>
    <definedName name="IQ_TOTAL_LIAB_RE">"c6273"</definedName>
    <definedName name="IQ_TOTAL_LIAB_REIT">"c1282"</definedName>
    <definedName name="IQ_TOTAL_LIAB_SHAREHOLD">"c1435"</definedName>
    <definedName name="IQ_TOTAL_LIAB_TOTAL_ASSETS">"c1283"</definedName>
    <definedName name="IQ_TOTAL_LOANS">"c5653"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">"c6274"</definedName>
    <definedName name="IQ_TOTAL_OPER_EXP_REIT">"c1287"</definedName>
    <definedName name="IQ_TOTAL_OPER_EXP_UTI">"c1288"</definedName>
    <definedName name="IQ_TOTAL_OPER_EXPEN">"c1445"</definedName>
    <definedName name="IQ_TOTAL_OPTIONS_BEG_OS">"c2693"</definedName>
    <definedName name="IQ_TOTAL_OPTIONS_CANCELLED">"c2696"</definedName>
    <definedName name="IQ_TOTAL_OPTIONS_END_OS">"c2697"</definedName>
    <definedName name="IQ_TOTAL_OPTIONS_EXERCISABLE_END_OS">"c5819"</definedName>
    <definedName name="IQ_TOTAL_OPTIONS_EXERCISED">"c2695"</definedName>
    <definedName name="IQ_TOTAL_OPTIONS_GRANTED">"c2694"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ASSETS_DOMESTIC">"c2658"</definedName>
    <definedName name="IQ_TOTAL_PENSION_ASSETS_FOREIGN">"c2666"</definedName>
    <definedName name="IQ_TOTAL_PENSION_EXP">"c1291"</definedName>
    <definedName name="IQ_TOTAL_PENSION_OBLIGATION">"c1292"</definedName>
    <definedName name="IQ_TOTAL_PRINCIPAL">"c2509"</definedName>
    <definedName name="IQ_TOTAL_PRINCIPAL_PCT">"c2510"</definedName>
    <definedName name="IQ_TOTAL_PROVED_RESERVES_NGL">"c2924"</definedName>
    <definedName name="IQ_TOTAL_PROVED_RESERVES_OIL">"c2040"</definedName>
    <definedName name="IQ_TOTAL_RECEIV">"c1293"</definedName>
    <definedName name="IQ_TOTAL_REV">"c1294"</definedName>
    <definedName name="IQ_TOTAL_REV_10YR_ANN_CAGR">"c6150"</definedName>
    <definedName name="IQ_TOTAL_REV_10YR_ANN_GROWTH">"c1295"</definedName>
    <definedName name="IQ_TOTAL_REV_1YR_ANN_GROWTH">"c1296"</definedName>
    <definedName name="IQ_TOTAL_REV_2YR_ANN_CAGR">"c6151"</definedName>
    <definedName name="IQ_TOTAL_REV_2YR_ANN_GROWTH">"c1297"</definedName>
    <definedName name="IQ_TOTAL_REV_3YR_ANN_CAGR">"c6152"</definedName>
    <definedName name="IQ_TOTAL_REV_3YR_ANN_GROWTH">"c1298"</definedName>
    <definedName name="IQ_TOTAL_REV_5YR_ANN_CAGR">"c6153"</definedName>
    <definedName name="IQ_TOTAL_REV_5YR_ANN_GROWTH">"c1299"</definedName>
    <definedName name="IQ_TOTAL_REV_7YR_ANN_CAGR">"c6154"</definedName>
    <definedName name="IQ_TOTAL_REV_7YR_ANN_GROWTH">"c1300"</definedName>
    <definedName name="IQ_TOTAL_REV_AS_REPORTED">"c1301"</definedName>
    <definedName name="IQ_TOTAL_REV_BNK">"c1302"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">"c6275"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SPECIAL">"c1618"</definedName>
    <definedName name="IQ_TOTAL_ST_BORROW">"c1424"</definedName>
    <definedName name="IQ_TOTAL_SUB_DEBT">"c2528"</definedName>
    <definedName name="IQ_TOTAL_SUB_DEBT_EBITDA">"c2554"</definedName>
    <definedName name="IQ_TOTAL_SUB_DEBT_EBITDA_CAPEX">"c2555"</definedName>
    <definedName name="IQ_TOTAL_SUB_DEBT_PCT">"c2529"</definedName>
    <definedName name="IQ_TOTAL_SUBS">"c2119"</definedName>
    <definedName name="IQ_TOTAL_UNUSUAL">"c1508"</definedName>
    <definedName name="IQ_TOTAL_UNUSUAL_BNK">"c5516"</definedName>
    <definedName name="IQ_TOTAL_UNUSUAL_BR">"c5517"</definedName>
    <definedName name="IQ_TOTAL_UNUSUAL_FIN">"c5518"</definedName>
    <definedName name="IQ_TOTAL_UNUSUAL_INS">"c5519"</definedName>
    <definedName name="IQ_TOTAL_UNUSUAL_RE">"c6286"</definedName>
    <definedName name="IQ_TOTAL_UNUSUAL_REIT">"c5520"</definedName>
    <definedName name="IQ_TOTAL_UNUSUAL_UTI">"c5521"</definedName>
    <definedName name="IQ_TOTAL_WARRANTS_BEG_OS">"c2719"</definedName>
    <definedName name="IQ_TOTAL_WARRANTS_CANCELLED">"c2722"</definedName>
    <definedName name="IQ_TOTAL_WARRANTS_END_OS">"c2723"</definedName>
    <definedName name="IQ_TOTAL_WARRANTS_EXERCISED">"c2721"</definedName>
    <definedName name="IQ_TOTAL_WARRANTS_ISSUED">"c2720"</definedName>
    <definedName name="IQ_TR_ACCT_METHOD">"c2363"</definedName>
    <definedName name="IQ_TR_ACQ_52_WK_HI_PCT">"c2348"</definedName>
    <definedName name="IQ_TR_ACQ_52_WK_LOW_PCT">"c2347"</definedName>
    <definedName name="IQ_TR_ACQ_CASH_ST_INVEST">"c2372"</definedName>
    <definedName name="IQ_TR_ACQ_CLOSEPRICE_1D">"c3027"</definedName>
    <definedName name="IQ_TR_ACQ_DILUT_EPS_EXCL">"c3028"</definedName>
    <definedName name="IQ_TR_ACQ_EARNING_CO">"c2379"</definedName>
    <definedName name="IQ_TR_ACQ_EBIT">"c2380"</definedName>
    <definedName name="IQ_TR_ACQ_EBIT_EQ_INC">"c3611"</definedName>
    <definedName name="IQ_TR_ACQ_EBITDA">"c2381"</definedName>
    <definedName name="IQ_TR_ACQ_EBITDA_EQ_INC">"c3610"</definedName>
    <definedName name="IQ_TR_ACQ_FILING_CURRENCY">"c3033"</definedName>
    <definedName name="IQ_TR_ACQ_FILINGDATE">"c3607"</definedName>
    <definedName name="IQ_TR_ACQ_MCAP_1DAY">"c2345"</definedName>
    <definedName name="IQ_TR_ACQ_MIN_INT">"c2374"</definedName>
    <definedName name="IQ_TR_ACQ_NET_DEBT">"c2373"</definedName>
    <definedName name="IQ_TR_ACQ_NI">"c2378"</definedName>
    <definedName name="IQ_TR_ACQ_PERIODDATE">"c3606"</definedName>
    <definedName name="IQ_TR_ACQ_PRICEDATE_1D">"c2346"</definedName>
    <definedName name="IQ_TR_ACQ_RETURN">"c2349"</definedName>
    <definedName name="IQ_TR_ACQ_STOCKYEARHIGH_1D">"c2343"</definedName>
    <definedName name="IQ_TR_ACQ_STOCKYEARLOW_1D">"c2344"</definedName>
    <definedName name="IQ_TR_ACQ_TOTAL_ASSETS">"c2371"</definedName>
    <definedName name="IQ_TR_ACQ_TOTAL_COMMON_EQ">"c2377"</definedName>
    <definedName name="IQ_TR_ACQ_TOTAL_DEBT">"c2376"</definedName>
    <definedName name="IQ_TR_ACQ_TOTAL_PREF">"c2375"</definedName>
    <definedName name="IQ_TR_ACQ_TOTAL_REV">"c2382"</definedName>
    <definedName name="IQ_TR_ADJ_SIZE">"c3024"</definedName>
    <definedName name="IQ_TR_ANN_DATE">"c2395"</definedName>
    <definedName name="IQ_TR_ANN_DATE_BL">"c2394"</definedName>
    <definedName name="IQ_TR_BID_DATE">"c2357"</definedName>
    <definedName name="IQ_TR_BLUESKY_FEES">"c2277"</definedName>
    <definedName name="IQ_TR_BUY_ACC_ADVISORS">"c3048"</definedName>
    <definedName name="IQ_TR_BUY_FIN_ADVISORS">"c3045"</definedName>
    <definedName name="IQ_TR_BUY_LEG_ADVISORS">"c2387"</definedName>
    <definedName name="IQ_TR_BUYER_ID">"c2404"</definedName>
    <definedName name="IQ_TR_BUYERNAME">"c2401"</definedName>
    <definedName name="IQ_TR_CANCELLED_DATE">"c2284"</definedName>
    <definedName name="IQ_TR_CASH_CONSID_PCT">"c2296"</definedName>
    <definedName name="IQ_TR_CASH_ST_INVEST">"c3025"</definedName>
    <definedName name="IQ_TR_CHANGE_CONTROL">"c2365"</definedName>
    <definedName name="IQ_TR_CLOSED_DATE">"c2283"</definedName>
    <definedName name="IQ_TR_CO_NET_PROCEEDS">"c2268"</definedName>
    <definedName name="IQ_TR_CO_NET_PROCEEDS_PCT">"c2270"</definedName>
    <definedName name="IQ_TR_COMMENTS">"c2383"</definedName>
    <definedName name="IQ_TR_CURRENCY">"c3016"</definedName>
    <definedName name="IQ_TR_DEAL_ATTITUDE">"c2364"</definedName>
    <definedName name="IQ_TR_DEAL_CONDITIONS">"c2367"</definedName>
    <definedName name="IQ_TR_DEAL_RESOLUTION">"c2391"</definedName>
    <definedName name="IQ_TR_DEAL_RESPONSES">"c2366"</definedName>
    <definedName name="IQ_TR_DEBT_CONSID_PCT">"c2299"</definedName>
    <definedName name="IQ_TR_DEF_AGRMT_DATE">"c2285"</definedName>
    <definedName name="IQ_TR_DISCLOSED_FEES_EXP">"c2288"</definedName>
    <definedName name="IQ_TR_EARNOUTS">"c3023"</definedName>
    <definedName name="IQ_TR_EXPIRED_DATE">"c2412"</definedName>
    <definedName name="IQ_TR_GROSS_OFFERING_AMT">"c2262"</definedName>
    <definedName name="IQ_TR_HYBRID_CONSID_PCT">"c2300"</definedName>
    <definedName name="IQ_TR_IMPLIED_EQ">"c3018"</definedName>
    <definedName name="IQ_TR_IMPLIED_EQ_BV">"c3019"</definedName>
    <definedName name="IQ_TR_IMPLIED_EQ_NI_LTM">"c3020"</definedName>
    <definedName name="IQ_TR_IMPLIED_EV">"c2301"</definedName>
    <definedName name="IQ_TR_IMPLIED_EV_BV">"c2306"</definedName>
    <definedName name="IQ_TR_IMPLIED_EV_EBIT">"c2302"</definedName>
    <definedName name="IQ_TR_IMPLIED_EV_EBITDA">"c2303"</definedName>
    <definedName name="IQ_TR_IMPLIED_EV_NI_LTM">"c2307"</definedName>
    <definedName name="IQ_TR_IMPLIED_EV_REV">"c2304"</definedName>
    <definedName name="IQ_TR_INIT_FILED_DATE">"c3495"</definedName>
    <definedName name="IQ_TR_LOI_DATE">"c2282"</definedName>
    <definedName name="IQ_TR_MAJ_MIN_STAKE">"c2389"</definedName>
    <definedName name="IQ_TR_NEGOTIATED_BUYBACK_PRICE">"c2414"</definedName>
    <definedName name="IQ_TR_NET_ASSUM_LIABILITIES">"c2308"</definedName>
    <definedName name="IQ_TR_NET_PROCEEDS">"c2267"</definedName>
    <definedName name="IQ_TR_OFFER_DATE">"c2265"</definedName>
    <definedName name="IQ_TR_OFFER_DATE_MA">"c3035"</definedName>
    <definedName name="IQ_TR_OFFER_PER_SHARE">"c3017"</definedName>
    <definedName name="IQ_TR_OPTIONS_CONSID_PCT">"c2311"</definedName>
    <definedName name="IQ_TR_OTHER_CONSID">"c3022"</definedName>
    <definedName name="IQ_TR_PCT_SOUGHT">"c2309"</definedName>
    <definedName name="IQ_TR_PFEATURES">"c2384"</definedName>
    <definedName name="IQ_TR_PIPE_CONV_PRICE_SHARE">"c2292"</definedName>
    <definedName name="IQ_TR_PIPE_CPN_PCT">"c2291"</definedName>
    <definedName name="IQ_TR_PIPE_NUMBER_SHARES">"c2293"</definedName>
    <definedName name="IQ_TR_PIPE_PPS">"c2290"</definedName>
    <definedName name="IQ_TR_POSTMONEY_VAL">"c2286"</definedName>
    <definedName name="IQ_TR_PREDEAL_SITUATION">"c2390"</definedName>
    <definedName name="IQ_TR_PREF_CONSID_PCT">"c2310"</definedName>
    <definedName name="IQ_TR_PREMONEY_VAL">"c2287"</definedName>
    <definedName name="IQ_TR_PRINTING_FEES">"c2276"</definedName>
    <definedName name="IQ_TR_PT_MONETARY_VALUES">"c2415"</definedName>
    <definedName name="IQ_TR_PT_NUMBER_SHARES">"c2417"</definedName>
    <definedName name="IQ_TR_PT_PCT_SHARES">"c2416"</definedName>
    <definedName name="IQ_TR_RATING_FEES">"c2275"</definedName>
    <definedName name="IQ_TR_REG_EFFECT_DATE">"c2264"</definedName>
    <definedName name="IQ_TR_REG_FILED_DATE">"c2263"</definedName>
    <definedName name="IQ_TR_RENEWAL_BUYBACK">"c2413"</definedName>
    <definedName name="IQ_TR_ROUND_NUMBER">"c2295"</definedName>
    <definedName name="IQ_TR_SEC_FEES">"c2274"</definedName>
    <definedName name="IQ_TR_SECURITY_TYPE_REG">"c2279"</definedName>
    <definedName name="IQ_TR_SELL_ACC_ADVISORS">"c3049"</definedName>
    <definedName name="IQ_TR_SELL_FIN_ADVISORS">"c3046"</definedName>
    <definedName name="IQ_TR_SELL_LEG_ADVISORS">"c2388"</definedName>
    <definedName name="IQ_TR_SELLER_ID">"c2406"</definedName>
    <definedName name="IQ_TR_SELLERNAME">"c2402"</definedName>
    <definedName name="IQ_TR_SFEATURES">"c2385"</definedName>
    <definedName name="IQ_TR_SH_NET_PROCEEDS">"c2269"</definedName>
    <definedName name="IQ_TR_SH_NET_PROCEEDS_PCT">"c2271"</definedName>
    <definedName name="IQ_TR_SPECIAL_COMMITTEE">"c2362"</definedName>
    <definedName name="IQ_TR_STATUS">"c2399"</definedName>
    <definedName name="IQ_TR_STOCK_CONSID_PCT">"c2312"</definedName>
    <definedName name="IQ_TR_SUSPENDED_DATE">"c2407"</definedName>
    <definedName name="IQ_TR_TARGET_52WKHI_PCT">"c2351"</definedName>
    <definedName name="IQ_TR_TARGET_52WKLOW_PCT">"c2350"</definedName>
    <definedName name="IQ_TR_TARGET_ACC_ADVISORS">"c3047"</definedName>
    <definedName name="IQ_TR_TARGET_CASH_ST_INVEST">"c2327"</definedName>
    <definedName name="IQ_TR_TARGET_CLOSEPRICE_1D">"c2352"</definedName>
    <definedName name="IQ_TR_TARGET_CLOSEPRICE_1M">"c2354"</definedName>
    <definedName name="IQ_TR_TARGET_CLOSEPRICE_1W">"c2353"</definedName>
    <definedName name="IQ_TR_TARGET_DILUT_EPS_EXCL">"c2324"</definedName>
    <definedName name="IQ_TR_TARGET_EARNING_CO">"c2332"</definedName>
    <definedName name="IQ_TR_TARGET_EBIT">"c2333"</definedName>
    <definedName name="IQ_TR_TARGET_EBIT_EQ_INC">"c3609"</definedName>
    <definedName name="IQ_TR_TARGET_EBITDA">"c2334"</definedName>
    <definedName name="IQ_TR_TARGET_EBITDA_EQ_INC">"c3608"</definedName>
    <definedName name="IQ_TR_TARGET_FILING_CURRENCY">"c3034"</definedName>
    <definedName name="IQ_TR_TARGET_FILINGDATE">"c3605"</definedName>
    <definedName name="IQ_TR_TARGET_FIN_ADVISORS">"c3044"</definedName>
    <definedName name="IQ_TR_TARGET_ID">"c2405"</definedName>
    <definedName name="IQ_TR_TARGET_LEG_ADVISORS">"c2386"</definedName>
    <definedName name="IQ_TR_TARGET_MARKETCAP">"c2342"</definedName>
    <definedName name="IQ_TR_TARGET_MIN_INT">"c2328"</definedName>
    <definedName name="IQ_TR_TARGET_NET_DEBT">"c2326"</definedName>
    <definedName name="IQ_TR_TARGET_NI">"c2331"</definedName>
    <definedName name="IQ_TR_TARGET_PERIODDATE">"c3604"</definedName>
    <definedName name="IQ_TR_TARGET_PRICEDATE_1D">"c2341"</definedName>
    <definedName name="IQ_TR_TARGET_RETURN">"c2355"</definedName>
    <definedName name="IQ_TR_TARGET_SEC_DETAIL">"c3021"</definedName>
    <definedName name="IQ_TR_TARGET_SEC_TI_ID">"c2368"</definedName>
    <definedName name="IQ_TR_TARGET_SEC_TYPE">"c2369"</definedName>
    <definedName name="IQ_TR_TARGET_SPD">"c2313"</definedName>
    <definedName name="IQ_TR_TARGET_SPD_PCT">"c2314"</definedName>
    <definedName name="IQ_TR_TARGET_STOCKPREMIUM_1D">"c2336"</definedName>
    <definedName name="IQ_TR_TARGET_STOCKPREMIUM_1M">"c2337"</definedName>
    <definedName name="IQ_TR_TARGET_STOCKPREMIUM_1W">"c2338"</definedName>
    <definedName name="IQ_TR_TARGET_STOCKYEARHIGH_1D">"c2339"</definedName>
    <definedName name="IQ_TR_TARGET_STOCKYEARLOW_1D">"c2340"</definedName>
    <definedName name="IQ_TR_TARGET_TOTAL_ASSETS">"c2325"</definedName>
    <definedName name="IQ_TR_TARGET_TOTAL_COMMON_EQ">"c2421"</definedName>
    <definedName name="IQ_TR_TARGET_TOTAL_DEBT">"c2330"</definedName>
    <definedName name="IQ_TR_TARGET_TOTAL_PREF">"c2329"</definedName>
    <definedName name="IQ_TR_TARGET_TOTAL_REV">"c2335"</definedName>
    <definedName name="IQ_TR_TARGETNAME">"c2403"</definedName>
    <definedName name="IQ_TR_TERM_FEE">"c2298"</definedName>
    <definedName name="IQ_TR_TERM_FEE_PCT">"c2297"</definedName>
    <definedName name="IQ_TR_TODATE">"c3036"</definedName>
    <definedName name="IQ_TR_TODATE_MONETARY_VALUE">"c2418"</definedName>
    <definedName name="IQ_TR_TODATE_NUMBER_SHARES">"c2420"</definedName>
    <definedName name="IQ_TR_TODATE_PCT_SHARES">"c2419"</definedName>
    <definedName name="IQ_TR_TOTAL_ACCT_FEES">"c2273"</definedName>
    <definedName name="IQ_TR_TOTAL_CASH">"c2315"</definedName>
    <definedName name="IQ_TR_TOTAL_CONSID_SH">"c2316"</definedName>
    <definedName name="IQ_TR_TOTAL_DEBT">"c2317"</definedName>
    <definedName name="IQ_TR_TOTAL_GROSS_TV">"c2318"</definedName>
    <definedName name="IQ_TR_TOTAL_HYBRID">"c2319"</definedName>
    <definedName name="IQ_TR_TOTAL_LEGAL_FEES">"c2272"</definedName>
    <definedName name="IQ_TR_TOTAL_NET_TV">"c2320"</definedName>
    <definedName name="IQ_TR_TOTAL_NEWMONEY">"c2289"</definedName>
    <definedName name="IQ_TR_TOTAL_OPTIONS">"c2322"</definedName>
    <definedName name="IQ_TR_TOTAL_OPTIONS_BUYER">"c3026"</definedName>
    <definedName name="IQ_TR_TOTAL_PREFERRED">"c2321"</definedName>
    <definedName name="IQ_TR_TOTAL_REG_AMT">"c2261"</definedName>
    <definedName name="IQ_TR_TOTAL_STOCK">"c2323"</definedName>
    <definedName name="IQ_TR_TOTAL_TAKEDOWNS">"c2278"</definedName>
    <definedName name="IQ_TR_TOTAL_UW_COMP">"c2280"</definedName>
    <definedName name="IQ_TR_TOTALVALUE">"c2400"</definedName>
    <definedName name="IQ_TR_TRANSACTION_TYPE">"c2398"</definedName>
    <definedName name="IQ_TR_WITHDRAWN_DTE">"c2266"</definedName>
    <definedName name="IQ_TRADE_AR">"c1345"</definedName>
    <definedName name="IQ_TRADE_PRINCIPAL">"c1309"</definedName>
    <definedName name="IQ_TRADING_ASSETS">"c1310"</definedName>
    <definedName name="IQ_TRADING_CURRENCY">"c2212"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">"c6276"</definedName>
    <definedName name="IQ_TREASURY_OTHER_EQUITY_REIT">"c1317"</definedName>
    <definedName name="IQ_TREASURY_OTHER_EQUITY_UTI">"c1318"</definedName>
    <definedName name="IQ_TREASURY_STOCK">"c1438"</definedName>
    <definedName name="IQ_TRUST_INC">"c1319"</definedName>
    <definedName name="IQ_TRUST_PREF">"c1320"</definedName>
    <definedName name="IQ_TRUST_PREFERRED">"c3029"</definedName>
    <definedName name="IQ_TRUST_PREFERRED_PCT">"c3030"</definedName>
    <definedName name="IQ_UFCF_10YR_ANN_CAGR">"c6179"</definedName>
    <definedName name="IQ_UFCF_10YR_ANN_GROWTH">"c1948"</definedName>
    <definedName name="IQ_UFCF_1YR_ANN_GROWTH">"c1943"</definedName>
    <definedName name="IQ_UFCF_2YR_ANN_CAGR">"c6175"</definedName>
    <definedName name="IQ_UFCF_2YR_ANN_GROWTH">"c1944"</definedName>
    <definedName name="IQ_UFCF_3YR_ANN_CAGR">"c6176"</definedName>
    <definedName name="IQ_UFCF_3YR_ANN_GROWTH">"c1945"</definedName>
    <definedName name="IQ_UFCF_5YR_ANN_CAGR">"c6177"</definedName>
    <definedName name="IQ_UFCF_5YR_ANN_GROWTH">"c1946"</definedName>
    <definedName name="IQ_UFCF_7YR_ANN_CAGR">"c6178"</definedName>
    <definedName name="IQ_UFCF_7YR_ANN_GROWTH">"c1947"</definedName>
    <definedName name="IQ_UFCF_MARGIN">"c1962"</definedName>
    <definedName name="IQ_ULT_PARENT">"c3037"</definedName>
    <definedName name="IQ_ULT_PARENT_CIQID">"c3039"</definedName>
    <definedName name="IQ_ULT_PARENT_TICKER">"c3038"</definedName>
    <definedName name="IQ_UNAMORT_DISC">"c2513"</definedName>
    <definedName name="IQ_UNAMORT_DISC_PCT">"c2514"</definedName>
    <definedName name="IQ_UNAMORT_PREMIUM">"c2511"</definedName>
    <definedName name="IQ_UNAMORT_PREMIUM_PCT">"c2512"</definedName>
    <definedName name="IQ_UNDRAWN_CP">"c2518"</definedName>
    <definedName name="IQ_UNDRAWN_CREDIT">"c3032"</definedName>
    <definedName name="IQ_UNDRAWN_RC">"c2517"</definedName>
    <definedName name="IQ_UNDRAWN_TL">"c2519"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">"c6277"</definedName>
    <definedName name="IQ_UNEARN_REV_CURRENT_REIT">"c1327"</definedName>
    <definedName name="IQ_UNEARN_REV_CURRENT_UTI">"c1328"</definedName>
    <definedName name="IQ_UNEARN_REV_LT">"c1329"</definedName>
    <definedName name="IQ_UNLEVERED_FCF">"c1908"</definedName>
    <definedName name="IQ_UNPAID_CLAIMS">"c1330"</definedName>
    <definedName name="IQ_UNREALIZED_GAIN">"c1619"</definedName>
    <definedName name="IQ_UNSECURED_DEBT">"c2548"</definedName>
    <definedName name="IQ_UNSECURED_DEBT_PCT">"c2549"</definedName>
    <definedName name="IQ_UNUSUAL_EXP">"c1456"</definedName>
    <definedName name="IQ_US_GAAP">"c1331"</definedName>
    <definedName name="IQ_US_GAAP_BASIC_EPS_EXCL">"c2984"</definedName>
    <definedName name="IQ_US_GAAP_BASIC_EPS_INCL">"c2982"</definedName>
    <definedName name="IQ_US_GAAP_BASIC_WEIGHT">"c2980"</definedName>
    <definedName name="IQ_US_GAAP_CA_ADJ">"c2925"</definedName>
    <definedName name="IQ_US_GAAP_CASH_FINAN">"c2945"</definedName>
    <definedName name="IQ_US_GAAP_CASH_FINAN_ADJ">"c2941"</definedName>
    <definedName name="IQ_US_GAAP_CASH_INVEST">"c2944"</definedName>
    <definedName name="IQ_US_GAAP_CASH_INVEST_ADJ">"c2940"</definedName>
    <definedName name="IQ_US_GAAP_CASH_OPER">"c2943"</definedName>
    <definedName name="IQ_US_GAAP_CASH_OPER_ADJ">"c2939"</definedName>
    <definedName name="IQ_US_GAAP_CL_ADJ">"c2927"</definedName>
    <definedName name="IQ_US_GAAP_COST_REV_ADJ">"c2951"</definedName>
    <definedName name="IQ_US_GAAP_DILUT_EPS_EXCL">"c2985"</definedName>
    <definedName name="IQ_US_GAAP_DILUT_EPS_INCL">"c2983"</definedName>
    <definedName name="IQ_US_GAAP_DILUT_NI">"c2979"</definedName>
    <definedName name="IQ_US_GAAP_DILUT_WEIGHT">"c2981"</definedName>
    <definedName name="IQ_US_GAAP_DO_ADJ">"c2959"</definedName>
    <definedName name="IQ_US_GAAP_EXTRA_ACC_ITEMS_ADJ">"c2958"</definedName>
    <definedName name="IQ_US_GAAP_INC_TAX_ADJ">"c2961"</definedName>
    <definedName name="IQ_US_GAAP_INTEREST_EXP_ADJ">"c2957"</definedName>
    <definedName name="IQ_US_GAAP_LIAB_LT_ADJ">"c2928"</definedName>
    <definedName name="IQ_US_GAAP_LIAB_TOTAL_LIAB">"c2933"</definedName>
    <definedName name="IQ_US_GAAP_MINORITY_INTEREST_IS_ADJ">"c2960"</definedName>
    <definedName name="IQ_US_GAAP_NCA_ADJ">"c2926"</definedName>
    <definedName name="IQ_US_GAAP_NET_CHANGE">"c2946"</definedName>
    <definedName name="IQ_US_GAAP_NET_CHANGE_ADJ">"c2942"</definedName>
    <definedName name="IQ_US_GAAP_NI">"c2976"</definedName>
    <definedName name="IQ_US_GAAP_NI_ADJ">"c2963"</definedName>
    <definedName name="IQ_US_GAAP_NI_AVAIL_INCL">"c2978"</definedName>
    <definedName name="IQ_US_GAAP_OTHER_ADJ_ADJ">"c2962"</definedName>
    <definedName name="IQ_US_GAAP_OTHER_NON_OPER_ADJ">"c2955"</definedName>
    <definedName name="IQ_US_GAAP_OTHER_OPER_ADJ">"c2954"</definedName>
    <definedName name="IQ_US_GAAP_RD_ADJ">"c2953"</definedName>
    <definedName name="IQ_US_GAAP_SGA_ADJ">"c2952"</definedName>
    <definedName name="IQ_US_GAAP_TOTAL_ASSETS">"c2931"</definedName>
    <definedName name="IQ_US_GAAP_TOTAL_EQUITY">"c2934"</definedName>
    <definedName name="IQ_US_GAAP_TOTAL_EQUITY_ADJ">"c2929"</definedName>
    <definedName name="IQ_US_GAAP_TOTAL_REV_ADJ">"c2950"</definedName>
    <definedName name="IQ_US_GAAP_TOTAL_UNUSUAL_ADJ">"c2956"</definedName>
    <definedName name="IQ_UTIL_PPE_NET">"c1620"</definedName>
    <definedName name="IQ_UTIL_REV">"c2091"</definedName>
    <definedName name="IQ_UV_PENSION_LIAB">"c1332"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UME">"c1333"</definedName>
    <definedName name="IQ_WARRANTS_BEG_OS">"c2698"</definedName>
    <definedName name="IQ_WARRANTS_CANCELLED">"c2701"</definedName>
    <definedName name="IQ_WARRANTS_END_OS">"c2702"</definedName>
    <definedName name="IQ_WARRANTS_EXERCISED">"c2700"</definedName>
    <definedName name="IQ_WARRANTS_ISSUED">"c2699"</definedName>
    <definedName name="IQ_WARRANTS_STRIKE_PRICE_ISSUED">"c2704"</definedName>
    <definedName name="IQ_WARRANTS_STRIKE_PRICE_OS">"c2703"</definedName>
    <definedName name="IQ_WEIGHTED_AVG_PRICE">"c1334"</definedName>
    <definedName name="IQ_WIP_INV">"c1335"</definedName>
    <definedName name="IQ_WORKING_CAP">"c3494"</definedName>
    <definedName name="IQ_WORKMEN_WRITTEN">"c1336"</definedName>
    <definedName name="IQ_XDIV_DATE">"c2203"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DMONTH">130000</definedName>
    <definedName name="IQ_YTW">"c2163"</definedName>
    <definedName name="IQ_YTW_DATE">"c2164"</definedName>
    <definedName name="IQ_YTW_DATE_TYPE">"c2165"</definedName>
    <definedName name="IQ_Z_SCORE">"c1339"</definedName>
    <definedName name="IsColHidden">FALSE</definedName>
    <definedName name="IsLTMColHidden">FALSE</definedName>
    <definedName name="July2007">{"2002Frcst","06Month",FALSE,"Frcst Format 2002"}</definedName>
    <definedName name="limcount">1</definedName>
    <definedName name="ListOffset">1</definedName>
    <definedName name="_xlnm.Print_Area" localSheetId="9">'Pg10 As Filed Stmt AL'!$A$2:$J$52</definedName>
    <definedName name="_xlnm.Print_Area" localSheetId="10">'Pg11 Rev Stmt AV'!$A$2:$J$266</definedName>
    <definedName name="_xlnm.Print_Area" localSheetId="11">'Pg12 As Filed Stmt AV'!$A$2:$J$267</definedName>
    <definedName name="_xlnm.Print_Area" localSheetId="12">'Pg13 TO5 C6 Int Calc'!$A$1:$I$83</definedName>
    <definedName name="_xlnm.Print_Area" localSheetId="1">'Pg2 BK-1 Comparison TO5 C6 '!$A$2:$K$199</definedName>
    <definedName name="_xlnm.Print_Area" localSheetId="3">'Pg4 As Filed BK-1 TO5 C6'!$A$2:$H$194</definedName>
    <definedName name="_xlnm.Print_Area" localSheetId="4">'Pg5 Rev Stmt AH'!$A$1:$H$67</definedName>
    <definedName name="_xlnm.Print_Area" localSheetId="5">'Pg6 As Filed Stmt AH'!$A$2:$H$68</definedName>
    <definedName name="_xlnm.Print_Area" localSheetId="7">'Pg8 As Filed AH-1'!$A$2:$K$63</definedName>
    <definedName name="rert">{"'Attachment'!$A$1:$L$49"}</definedName>
    <definedName name="RiskAfterRecalcMacro">"'10 Year Model.xls'!RiskSim"</definedName>
    <definedName name="RiskAfterSimMacro">""</definedName>
    <definedName name="RiskBeforeRecalcMacro">""</definedName>
    <definedName name="RiskBeforeSimMacro">""</definedName>
    <definedName name="RiskMultipleCPUSupportEnabled">FALSE</definedName>
    <definedName name="SAPBEXdnldView">"4QVAOUV97B9V54FSUZZTCBT7F"</definedName>
    <definedName name="SAPBEXhrIndnt">"Wide"</definedName>
    <definedName name="SAPBEXrevision">1</definedName>
    <definedName name="SAPBEXsysID">"BWP"</definedName>
    <definedName name="SAPBEXwbID">"3Y9K8GEQN19DC4O0QNCMECQOR"</definedName>
    <definedName name="SAPBEXwbID_1">"3XUXMIA5RU11H3RNT5ERG5LI3"</definedName>
    <definedName name="SAPsysID">"708C5W7SBKP804JT78WJ0JNKI"</definedName>
    <definedName name="SAPwbID">"ARS"</definedName>
    <definedName name="sencount">1</definedName>
    <definedName name="solver_cvg">0.0001</definedName>
    <definedName name="solver_drv">1</definedName>
    <definedName name="solver_est">1</definedName>
    <definedName name="solver_itr">100</definedName>
    <definedName name="solver_lin">2</definedName>
    <definedName name="solver_neg">2</definedName>
    <definedName name="solver_num">0</definedName>
    <definedName name="solver_nwt">1</definedName>
    <definedName name="solver_pre">0.000001</definedName>
    <definedName name="solver_scl">2</definedName>
    <definedName name="solver_sho">2</definedName>
    <definedName name="solver_tim">100</definedName>
    <definedName name="solver_tol">0.05</definedName>
    <definedName name="solver_typ">3</definedName>
    <definedName name="solver_val">1000000000</definedName>
    <definedName name="TextRefCopyRangeCount">39</definedName>
    <definedName name="TP_Footer_User">"Melvin Williams"</definedName>
    <definedName name="TP_Footer_Version">"v3.00"</definedName>
    <definedName name="wrn.June2002.">{"2002Frcst","06Month",FALSE,"Frcst Format 2002"}</definedName>
    <definedName name="wrn.May2002.">{"2002Frcst","05Month",FALSE,"Frcst Format 2002"}</definedName>
    <definedName name="XRefColumnsCount">1</definedName>
    <definedName name="XRefCopyRangeCount">1</definedName>
    <definedName name="XRefPasteRangeCount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1" i="15" l="1"/>
  <c r="I12" i="15" s="1"/>
  <c r="I13" i="15" s="1"/>
  <c r="I14" i="15" s="1"/>
  <c r="I15" i="15" s="1"/>
  <c r="I16" i="15" s="1"/>
  <c r="I17" i="15" s="1"/>
  <c r="I18" i="15" s="1"/>
  <c r="I19" i="15" s="1"/>
  <c r="I20" i="15" s="1"/>
  <c r="I21" i="15" s="1"/>
  <c r="I22" i="15" s="1"/>
  <c r="I23" i="15" s="1"/>
  <c r="I24" i="15" s="1"/>
  <c r="I25" i="15" s="1"/>
  <c r="I26" i="15" s="1"/>
  <c r="I27" i="15" s="1"/>
  <c r="I28" i="15" s="1"/>
  <c r="I29" i="15" s="1"/>
  <c r="I30" i="15" s="1"/>
  <c r="I31" i="15" s="1"/>
  <c r="I32" i="15" s="1"/>
  <c r="I33" i="15" s="1"/>
  <c r="I34" i="15" s="1"/>
  <c r="I35" i="15" s="1"/>
  <c r="I36" i="15" s="1"/>
  <c r="I37" i="15" s="1"/>
  <c r="I38" i="15" s="1"/>
  <c r="I39" i="15" s="1"/>
  <c r="I40" i="15" s="1"/>
  <c r="I41" i="15" s="1"/>
  <c r="I42" i="15" s="1"/>
  <c r="I43" i="15" s="1"/>
  <c r="I44" i="15" s="1"/>
  <c r="I45" i="15" s="1"/>
  <c r="I46" i="15" s="1"/>
  <c r="I47" i="15" s="1"/>
  <c r="I48" i="15" s="1"/>
  <c r="I49" i="15" s="1"/>
  <c r="I50" i="15" s="1"/>
  <c r="I51" i="15" s="1"/>
  <c r="I52" i="15" s="1"/>
  <c r="I53" i="15" s="1"/>
  <c r="I54" i="15" s="1"/>
  <c r="I55" i="15" s="1"/>
  <c r="I56" i="15" s="1"/>
  <c r="I57" i="15" s="1"/>
  <c r="I58" i="15" s="1"/>
  <c r="I59" i="15" s="1"/>
  <c r="I60" i="15" s="1"/>
  <c r="I61" i="15" s="1"/>
  <c r="I62" i="15" s="1"/>
  <c r="I63" i="15" s="1"/>
  <c r="I76" i="15" s="1"/>
  <c r="I10" i="15"/>
  <c r="A10" i="15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G11" i="14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G22" i="14" s="1"/>
  <c r="A11" i="14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G10" i="14"/>
  <c r="A10" i="14"/>
  <c r="G255" i="5"/>
  <c r="G253" i="5"/>
  <c r="G252" i="5"/>
  <c r="G242" i="5"/>
  <c r="G221" i="5"/>
  <c r="G219" i="5"/>
  <c r="G218" i="5"/>
  <c r="G208" i="5"/>
  <c r="A203" i="5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02" i="5"/>
  <c r="A201" i="5"/>
  <c r="J200" i="5"/>
  <c r="J201" i="5" s="1"/>
  <c r="J202" i="5" s="1"/>
  <c r="J203" i="5" s="1"/>
  <c r="J204" i="5" s="1"/>
  <c r="J205" i="5" s="1"/>
  <c r="J206" i="5" s="1"/>
  <c r="J207" i="5" s="1"/>
  <c r="J208" i="5" s="1"/>
  <c r="J209" i="5" s="1"/>
  <c r="J210" i="5" s="1"/>
  <c r="J211" i="5" s="1"/>
  <c r="J212" i="5" s="1"/>
  <c r="J213" i="5" s="1"/>
  <c r="J214" i="5" s="1"/>
  <c r="J215" i="5" s="1"/>
  <c r="J216" i="5" s="1"/>
  <c r="J217" i="5" s="1"/>
  <c r="J218" i="5" s="1"/>
  <c r="J219" i="5" s="1"/>
  <c r="J220" i="5" s="1"/>
  <c r="J221" i="5" s="1"/>
  <c r="J222" i="5" s="1"/>
  <c r="J223" i="5" s="1"/>
  <c r="J224" i="5" s="1"/>
  <c r="J225" i="5" s="1"/>
  <c r="J226" i="5" s="1"/>
  <c r="J227" i="5" s="1"/>
  <c r="J228" i="5" s="1"/>
  <c r="J229" i="5" s="1"/>
  <c r="J230" i="5" s="1"/>
  <c r="J231" i="5" s="1"/>
  <c r="J232" i="5" s="1"/>
  <c r="J233" i="5" s="1"/>
  <c r="J234" i="5" s="1"/>
  <c r="J235" i="5" s="1"/>
  <c r="J236" i="5" s="1"/>
  <c r="J237" i="5" s="1"/>
  <c r="J238" i="5" s="1"/>
  <c r="J239" i="5" s="1"/>
  <c r="J240" i="5" s="1"/>
  <c r="J241" i="5" s="1"/>
  <c r="J242" i="5" s="1"/>
  <c r="J243" i="5" s="1"/>
  <c r="J244" i="5" s="1"/>
  <c r="J245" i="5" s="1"/>
  <c r="J246" i="5" s="1"/>
  <c r="J247" i="5" s="1"/>
  <c r="J248" i="5" s="1"/>
  <c r="J249" i="5" s="1"/>
  <c r="J250" i="5" s="1"/>
  <c r="J251" i="5" s="1"/>
  <c r="J252" i="5" s="1"/>
  <c r="J253" i="5" s="1"/>
  <c r="J254" i="5" s="1"/>
  <c r="J255" i="5" s="1"/>
  <c r="J256" i="5" s="1"/>
  <c r="J257" i="5" s="1"/>
  <c r="J258" i="5" s="1"/>
  <c r="J259" i="5" s="1"/>
  <c r="J260" i="5" s="1"/>
  <c r="J261" i="5" s="1"/>
  <c r="J262" i="5" s="1"/>
  <c r="J263" i="5" s="1"/>
  <c r="J264" i="5" s="1"/>
  <c r="A200" i="5"/>
  <c r="B193" i="5"/>
  <c r="G172" i="5"/>
  <c r="G171" i="5"/>
  <c r="G138" i="5"/>
  <c r="G137" i="5"/>
  <c r="J120" i="5"/>
  <c r="J121" i="5" s="1"/>
  <c r="J122" i="5" s="1"/>
  <c r="J123" i="5" s="1"/>
  <c r="J124" i="5" s="1"/>
  <c r="J125" i="5" s="1"/>
  <c r="J126" i="5" s="1"/>
  <c r="J127" i="5" s="1"/>
  <c r="J128" i="5" s="1"/>
  <c r="J129" i="5" s="1"/>
  <c r="J130" i="5" s="1"/>
  <c r="J131" i="5" s="1"/>
  <c r="J132" i="5" s="1"/>
  <c r="J133" i="5" s="1"/>
  <c r="J134" i="5" s="1"/>
  <c r="J135" i="5" s="1"/>
  <c r="J136" i="5" s="1"/>
  <c r="J137" i="5" s="1"/>
  <c r="J138" i="5" s="1"/>
  <c r="J139" i="5" s="1"/>
  <c r="J140" i="5" s="1"/>
  <c r="J141" i="5" s="1"/>
  <c r="J142" i="5" s="1"/>
  <c r="J143" i="5" s="1"/>
  <c r="J144" i="5" s="1"/>
  <c r="J145" i="5" s="1"/>
  <c r="J146" i="5" s="1"/>
  <c r="J147" i="5" s="1"/>
  <c r="J148" i="5" s="1"/>
  <c r="J149" i="5" s="1"/>
  <c r="J150" i="5" s="1"/>
  <c r="J151" i="5" s="1"/>
  <c r="J152" i="5" s="1"/>
  <c r="J153" i="5" s="1"/>
  <c r="J154" i="5" s="1"/>
  <c r="J155" i="5" s="1"/>
  <c r="J156" i="5" s="1"/>
  <c r="J157" i="5" s="1"/>
  <c r="J158" i="5" s="1"/>
  <c r="J159" i="5" s="1"/>
  <c r="J160" i="5" s="1"/>
  <c r="J161" i="5" s="1"/>
  <c r="J162" i="5" s="1"/>
  <c r="J163" i="5" s="1"/>
  <c r="J164" i="5" s="1"/>
  <c r="J165" i="5" s="1"/>
  <c r="J166" i="5" s="1"/>
  <c r="J167" i="5" s="1"/>
  <c r="J168" i="5" s="1"/>
  <c r="J169" i="5" s="1"/>
  <c r="J170" i="5" s="1"/>
  <c r="J171" i="5" s="1"/>
  <c r="J172" i="5" s="1"/>
  <c r="J173" i="5" s="1"/>
  <c r="J174" i="5" s="1"/>
  <c r="J175" i="5" s="1"/>
  <c r="J176" i="5" s="1"/>
  <c r="J177" i="5" s="1"/>
  <c r="J178" i="5" s="1"/>
  <c r="J179" i="5" s="1"/>
  <c r="J180" i="5" s="1"/>
  <c r="J181" i="5" s="1"/>
  <c r="J182" i="5" s="1"/>
  <c r="J183" i="5" s="1"/>
  <c r="J119" i="5"/>
  <c r="A119" i="5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B112" i="5"/>
  <c r="E100" i="5"/>
  <c r="C99" i="5"/>
  <c r="E87" i="5"/>
  <c r="E86" i="5"/>
  <c r="C86" i="5"/>
  <c r="J81" i="5"/>
  <c r="J82" i="5" s="1"/>
  <c r="J83" i="5" s="1"/>
  <c r="J84" i="5" s="1"/>
  <c r="J85" i="5" s="1"/>
  <c r="J86" i="5" s="1"/>
  <c r="J87" i="5" s="1"/>
  <c r="J88" i="5" s="1"/>
  <c r="J89" i="5" s="1"/>
  <c r="J90" i="5" s="1"/>
  <c r="J91" i="5" s="1"/>
  <c r="J92" i="5" s="1"/>
  <c r="J93" i="5" s="1"/>
  <c r="J94" i="5" s="1"/>
  <c r="J95" i="5" s="1"/>
  <c r="J96" i="5" s="1"/>
  <c r="J97" i="5" s="1"/>
  <c r="J98" i="5" s="1"/>
  <c r="J99" i="5" s="1"/>
  <c r="J100" i="5" s="1"/>
  <c r="J101" i="5" s="1"/>
  <c r="J102" i="5" s="1"/>
  <c r="J103" i="5" s="1"/>
  <c r="A81" i="5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J80" i="5"/>
  <c r="B74" i="5"/>
  <c r="E62" i="5"/>
  <c r="C61" i="5"/>
  <c r="G55" i="5"/>
  <c r="E49" i="5"/>
  <c r="E48" i="5"/>
  <c r="C48" i="5"/>
  <c r="C47" i="5"/>
  <c r="G36" i="5"/>
  <c r="G39" i="5" s="1"/>
  <c r="G32" i="5"/>
  <c r="G25" i="5"/>
  <c r="G27" i="5" s="1"/>
  <c r="G17" i="5"/>
  <c r="C85" i="5" s="1"/>
  <c r="A12" i="5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J11" i="5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J50" i="5" s="1"/>
  <c r="J51" i="5" s="1"/>
  <c r="J52" i="5" s="1"/>
  <c r="J53" i="5" s="1"/>
  <c r="J54" i="5" s="1"/>
  <c r="J55" i="5" s="1"/>
  <c r="J56" i="5" s="1"/>
  <c r="J57" i="5" s="1"/>
  <c r="J58" i="5" s="1"/>
  <c r="J59" i="5" s="1"/>
  <c r="J60" i="5" s="1"/>
  <c r="J61" i="5" s="1"/>
  <c r="J62" i="5" s="1"/>
  <c r="J63" i="5" s="1"/>
  <c r="J64" i="5" s="1"/>
  <c r="J65" i="5" s="1"/>
  <c r="E11" i="13"/>
  <c r="E16" i="13" s="1"/>
  <c r="G31" i="13"/>
  <c r="B198" i="13"/>
  <c r="E194" i="13"/>
  <c r="I193" i="13"/>
  <c r="G194" i="13"/>
  <c r="I181" i="13"/>
  <c r="I180" i="13"/>
  <c r="G182" i="13"/>
  <c r="I179" i="13"/>
  <c r="I178" i="13"/>
  <c r="G188" i="13"/>
  <c r="G118" i="13" s="1"/>
  <c r="I174" i="13"/>
  <c r="G187" i="13"/>
  <c r="G117" i="13" s="1"/>
  <c r="E187" i="13"/>
  <c r="K172" i="13"/>
  <c r="K173" i="13" s="1"/>
  <c r="K174" i="13" s="1"/>
  <c r="K175" i="13" s="1"/>
  <c r="K176" i="13" s="1"/>
  <c r="K177" i="13" s="1"/>
  <c r="K178" i="13" s="1"/>
  <c r="K179" i="13" s="1"/>
  <c r="K180" i="13" s="1"/>
  <c r="K181" i="13" s="1"/>
  <c r="K182" i="13" s="1"/>
  <c r="K183" i="13" s="1"/>
  <c r="K184" i="13" s="1"/>
  <c r="K185" i="13" s="1"/>
  <c r="K186" i="13" s="1"/>
  <c r="K187" i="13" s="1"/>
  <c r="K188" i="13" s="1"/>
  <c r="K189" i="13" s="1"/>
  <c r="K190" i="13" s="1"/>
  <c r="K191" i="13" s="1"/>
  <c r="K192" i="13" s="1"/>
  <c r="K193" i="13" s="1"/>
  <c r="K194" i="13" s="1"/>
  <c r="G186" i="13"/>
  <c r="G116" i="13" s="1"/>
  <c r="I172" i="13"/>
  <c r="K171" i="13"/>
  <c r="G175" i="13"/>
  <c r="E175" i="13"/>
  <c r="A171" i="13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K170" i="13"/>
  <c r="E167" i="13"/>
  <c r="B164" i="13"/>
  <c r="B156" i="13"/>
  <c r="G87" i="13"/>
  <c r="G150" i="13"/>
  <c r="I149" i="13"/>
  <c r="E150" i="13"/>
  <c r="I144" i="13"/>
  <c r="E143" i="13"/>
  <c r="I138" i="13"/>
  <c r="I137" i="13"/>
  <c r="G135" i="13"/>
  <c r="I133" i="13"/>
  <c r="I132" i="13"/>
  <c r="E129" i="13"/>
  <c r="I128" i="13"/>
  <c r="G129" i="13"/>
  <c r="I123" i="13"/>
  <c r="G124" i="13"/>
  <c r="I122" i="13"/>
  <c r="A116" i="13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K115" i="13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K137" i="13" s="1"/>
  <c r="K138" i="13" s="1"/>
  <c r="K139" i="13" s="1"/>
  <c r="K140" i="13" s="1"/>
  <c r="K141" i="13" s="1"/>
  <c r="K142" i="13" s="1"/>
  <c r="K143" i="13" s="1"/>
  <c r="K144" i="13" s="1"/>
  <c r="K145" i="13" s="1"/>
  <c r="K146" i="13" s="1"/>
  <c r="K147" i="13" s="1"/>
  <c r="K148" i="13" s="1"/>
  <c r="K149" i="13" s="1"/>
  <c r="K150" i="13" s="1"/>
  <c r="K151" i="13" s="1"/>
  <c r="K152" i="13" s="1"/>
  <c r="A115" i="13"/>
  <c r="K114" i="13"/>
  <c r="E111" i="13"/>
  <c r="B108" i="13"/>
  <c r="B99" i="13"/>
  <c r="B98" i="13"/>
  <c r="E89" i="13"/>
  <c r="I88" i="13"/>
  <c r="E87" i="13"/>
  <c r="I84" i="13"/>
  <c r="E83" i="13"/>
  <c r="E85" i="13" s="1"/>
  <c r="I77" i="13"/>
  <c r="G76" i="13"/>
  <c r="G78" i="13" s="1"/>
  <c r="I73" i="13"/>
  <c r="G72" i="13"/>
  <c r="G74" i="13" s="1"/>
  <c r="G80" i="13" s="1"/>
  <c r="I70" i="13"/>
  <c r="I64" i="13"/>
  <c r="G65" i="13"/>
  <c r="I63" i="13"/>
  <c r="E61" i="13"/>
  <c r="I60" i="13"/>
  <c r="I59" i="13"/>
  <c r="G61" i="13"/>
  <c r="A58" i="13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K57" i="13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G67" i="13"/>
  <c r="E54" i="13"/>
  <c r="B51" i="13"/>
  <c r="I38" i="13"/>
  <c r="I37" i="13"/>
  <c r="I36" i="13"/>
  <c r="I35" i="13"/>
  <c r="I31" i="13"/>
  <c r="I27" i="13"/>
  <c r="I24" i="13"/>
  <c r="I22" i="13"/>
  <c r="I20" i="13"/>
  <c r="I18" i="13"/>
  <c r="I15" i="13"/>
  <c r="I13" i="13"/>
  <c r="A12" i="13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K11" i="13"/>
  <c r="K12" i="13" s="1"/>
  <c r="K13" i="13" s="1"/>
  <c r="K14" i="13" s="1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K38" i="13" s="1"/>
  <c r="K39" i="13" s="1"/>
  <c r="K40" i="13" s="1"/>
  <c r="G16" i="13"/>
  <c r="G25" i="13" s="1"/>
  <c r="E23" i="12"/>
  <c r="E22" i="12"/>
  <c r="E25" i="12" s="1"/>
  <c r="E29" i="12" s="1"/>
  <c r="E132" i="8" s="1"/>
  <c r="E38" i="12"/>
  <c r="E32" i="12"/>
  <c r="E27" i="12"/>
  <c r="E34" i="12" s="1"/>
  <c r="E36" i="12" s="1"/>
  <c r="G19" i="12"/>
  <c r="G15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J11" i="12"/>
  <c r="J12" i="12" s="1"/>
  <c r="J13" i="12" s="1"/>
  <c r="J14" i="12" s="1"/>
  <c r="J15" i="12" s="1"/>
  <c r="J16" i="12" s="1"/>
  <c r="J17" i="12" s="1"/>
  <c r="J18" i="12" s="1"/>
  <c r="J19" i="12" s="1"/>
  <c r="J20" i="12" s="1"/>
  <c r="J21" i="12" s="1"/>
  <c r="J22" i="12" s="1"/>
  <c r="J23" i="12" s="1"/>
  <c r="J24" i="12" s="1"/>
  <c r="J25" i="12" s="1"/>
  <c r="J26" i="12" s="1"/>
  <c r="J27" i="12" s="1"/>
  <c r="J28" i="12" s="1"/>
  <c r="J29" i="12" s="1"/>
  <c r="J30" i="12" s="1"/>
  <c r="J31" i="12" s="1"/>
  <c r="J32" i="12" s="1"/>
  <c r="J33" i="12" s="1"/>
  <c r="J34" i="12" s="1"/>
  <c r="J35" i="12" s="1"/>
  <c r="J36" i="12" s="1"/>
  <c r="J37" i="12" s="1"/>
  <c r="J38" i="12" s="1"/>
  <c r="J39" i="12" s="1"/>
  <c r="J40" i="12" s="1"/>
  <c r="J41" i="12" s="1"/>
  <c r="J42" i="12" s="1"/>
  <c r="J43" i="12" s="1"/>
  <c r="J44" i="12" s="1"/>
  <c r="G254" i="11"/>
  <c r="G252" i="11"/>
  <c r="G251" i="11"/>
  <c r="G241" i="11"/>
  <c r="G220" i="11"/>
  <c r="G218" i="11"/>
  <c r="G217" i="11"/>
  <c r="G207" i="11"/>
  <c r="A200" i="1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J199" i="11"/>
  <c r="J200" i="11" s="1"/>
  <c r="J201" i="11" s="1"/>
  <c r="J202" i="11" s="1"/>
  <c r="J203" i="11" s="1"/>
  <c r="J204" i="11" s="1"/>
  <c r="J205" i="11" s="1"/>
  <c r="J206" i="11" s="1"/>
  <c r="J207" i="11" s="1"/>
  <c r="J208" i="11" s="1"/>
  <c r="J209" i="11" s="1"/>
  <c r="J210" i="11" s="1"/>
  <c r="J211" i="11" s="1"/>
  <c r="J212" i="11" s="1"/>
  <c r="J213" i="11" s="1"/>
  <c r="J214" i="11" s="1"/>
  <c r="J215" i="11" s="1"/>
  <c r="J216" i="11" s="1"/>
  <c r="J217" i="11" s="1"/>
  <c r="J218" i="11" s="1"/>
  <c r="J219" i="11" s="1"/>
  <c r="J220" i="11" s="1"/>
  <c r="J221" i="11" s="1"/>
  <c r="J222" i="11" s="1"/>
  <c r="J223" i="11" s="1"/>
  <c r="J224" i="11" s="1"/>
  <c r="J225" i="11" s="1"/>
  <c r="J226" i="11" s="1"/>
  <c r="J227" i="11" s="1"/>
  <c r="J228" i="11" s="1"/>
  <c r="J229" i="11" s="1"/>
  <c r="J230" i="11" s="1"/>
  <c r="J231" i="11" s="1"/>
  <c r="J232" i="11" s="1"/>
  <c r="J233" i="11" s="1"/>
  <c r="J234" i="11" s="1"/>
  <c r="J235" i="11" s="1"/>
  <c r="J236" i="11" s="1"/>
  <c r="J237" i="11" s="1"/>
  <c r="J238" i="11" s="1"/>
  <c r="J239" i="11" s="1"/>
  <c r="J240" i="11" s="1"/>
  <c r="J241" i="11" s="1"/>
  <c r="J242" i="11" s="1"/>
  <c r="J243" i="11" s="1"/>
  <c r="J244" i="11" s="1"/>
  <c r="J245" i="11" s="1"/>
  <c r="J246" i="11" s="1"/>
  <c r="J247" i="11" s="1"/>
  <c r="J248" i="11" s="1"/>
  <c r="J249" i="11" s="1"/>
  <c r="J250" i="11" s="1"/>
  <c r="J251" i="11" s="1"/>
  <c r="J252" i="11" s="1"/>
  <c r="J253" i="11" s="1"/>
  <c r="J254" i="11" s="1"/>
  <c r="J255" i="11" s="1"/>
  <c r="J256" i="11" s="1"/>
  <c r="J257" i="11" s="1"/>
  <c r="J258" i="11" s="1"/>
  <c r="J259" i="11" s="1"/>
  <c r="J260" i="11" s="1"/>
  <c r="J261" i="11" s="1"/>
  <c r="J262" i="11" s="1"/>
  <c r="J263" i="11" s="1"/>
  <c r="A199" i="11"/>
  <c r="B192" i="11"/>
  <c r="G170" i="11"/>
  <c r="G136" i="11"/>
  <c r="J119" i="11"/>
  <c r="J120" i="11" s="1"/>
  <c r="J121" i="11" s="1"/>
  <c r="J122" i="11" s="1"/>
  <c r="J123" i="11" s="1"/>
  <c r="J124" i="11" s="1"/>
  <c r="J125" i="11" s="1"/>
  <c r="J126" i="11" s="1"/>
  <c r="J127" i="11" s="1"/>
  <c r="J128" i="11" s="1"/>
  <c r="J129" i="11" s="1"/>
  <c r="J130" i="11" s="1"/>
  <c r="J131" i="11" s="1"/>
  <c r="J132" i="11" s="1"/>
  <c r="J133" i="11" s="1"/>
  <c r="J134" i="11" s="1"/>
  <c r="J135" i="11" s="1"/>
  <c r="J136" i="11" s="1"/>
  <c r="J137" i="11" s="1"/>
  <c r="J138" i="11" s="1"/>
  <c r="J139" i="11" s="1"/>
  <c r="J140" i="11" s="1"/>
  <c r="J141" i="11" s="1"/>
  <c r="J142" i="11" s="1"/>
  <c r="J143" i="11" s="1"/>
  <c r="J144" i="11" s="1"/>
  <c r="J145" i="11" s="1"/>
  <c r="J146" i="11" s="1"/>
  <c r="J147" i="11" s="1"/>
  <c r="J148" i="11" s="1"/>
  <c r="J149" i="11" s="1"/>
  <c r="J150" i="11" s="1"/>
  <c r="J151" i="11" s="1"/>
  <c r="J152" i="11" s="1"/>
  <c r="J153" i="11" s="1"/>
  <c r="J154" i="11" s="1"/>
  <c r="J155" i="11" s="1"/>
  <c r="J156" i="11" s="1"/>
  <c r="J157" i="11" s="1"/>
  <c r="J158" i="11" s="1"/>
  <c r="J159" i="11" s="1"/>
  <c r="J160" i="11" s="1"/>
  <c r="J161" i="11" s="1"/>
  <c r="J162" i="11" s="1"/>
  <c r="J163" i="11" s="1"/>
  <c r="J164" i="11" s="1"/>
  <c r="J165" i="11" s="1"/>
  <c r="J166" i="11" s="1"/>
  <c r="J167" i="11" s="1"/>
  <c r="J168" i="11" s="1"/>
  <c r="J169" i="11" s="1"/>
  <c r="J170" i="11" s="1"/>
  <c r="J171" i="11" s="1"/>
  <c r="J172" i="11" s="1"/>
  <c r="J173" i="11" s="1"/>
  <c r="J174" i="11" s="1"/>
  <c r="J175" i="11" s="1"/>
  <c r="J176" i="11" s="1"/>
  <c r="J177" i="11" s="1"/>
  <c r="J178" i="11" s="1"/>
  <c r="J179" i="11" s="1"/>
  <c r="J180" i="11" s="1"/>
  <c r="J181" i="11" s="1"/>
  <c r="J182" i="11" s="1"/>
  <c r="J118" i="11"/>
  <c r="A118" i="1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B111" i="11"/>
  <c r="E99" i="11"/>
  <c r="C98" i="11"/>
  <c r="E86" i="11"/>
  <c r="C85" i="11"/>
  <c r="J80" i="11"/>
  <c r="J81" i="11" s="1"/>
  <c r="J82" i="11" s="1"/>
  <c r="J83" i="11" s="1"/>
  <c r="J84" i="11" s="1"/>
  <c r="J85" i="11" s="1"/>
  <c r="J86" i="11" s="1"/>
  <c r="J87" i="11" s="1"/>
  <c r="J88" i="11" s="1"/>
  <c r="J89" i="11" s="1"/>
  <c r="J90" i="11" s="1"/>
  <c r="J91" i="11" s="1"/>
  <c r="J92" i="11" s="1"/>
  <c r="J93" i="11" s="1"/>
  <c r="J94" i="11" s="1"/>
  <c r="J95" i="11" s="1"/>
  <c r="J96" i="11" s="1"/>
  <c r="J97" i="11" s="1"/>
  <c r="J98" i="11" s="1"/>
  <c r="J99" i="11" s="1"/>
  <c r="J100" i="11" s="1"/>
  <c r="J101" i="11" s="1"/>
  <c r="J102" i="11" s="1"/>
  <c r="A80" i="1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J79" i="11"/>
  <c r="B73" i="11"/>
  <c r="E62" i="11"/>
  <c r="C61" i="11"/>
  <c r="C60" i="11"/>
  <c r="E49" i="11"/>
  <c r="C48" i="11"/>
  <c r="C47" i="11"/>
  <c r="G36" i="11"/>
  <c r="G39" i="11" s="1"/>
  <c r="G32" i="11"/>
  <c r="E48" i="11" s="1"/>
  <c r="G25" i="11"/>
  <c r="G27" i="11" s="1"/>
  <c r="G17" i="11"/>
  <c r="C84" i="11" s="1"/>
  <c r="A13" i="1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12" i="11"/>
  <c r="J11" i="1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E11" i="8"/>
  <c r="E19" i="10"/>
  <c r="E52" i="10"/>
  <c r="E60" i="10" s="1"/>
  <c r="E50" i="10"/>
  <c r="E62" i="10" s="1"/>
  <c r="E42" i="10" s="1"/>
  <c r="E37" i="10"/>
  <c r="E39" i="10" s="1"/>
  <c r="E41" i="10" s="1"/>
  <c r="A12" i="10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H11" i="10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L43" i="9"/>
  <c r="L41" i="9"/>
  <c r="L39" i="9"/>
  <c r="L38" i="9"/>
  <c r="L37" i="9"/>
  <c r="L36" i="9"/>
  <c r="L35" i="9"/>
  <c r="L34" i="9"/>
  <c r="L33" i="9"/>
  <c r="L32" i="9"/>
  <c r="L31" i="9"/>
  <c r="L30" i="9"/>
  <c r="L27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J41" i="9"/>
  <c r="J43" i="9" s="1"/>
  <c r="J27" i="9"/>
  <c r="N63" i="9"/>
  <c r="N64" i="9" s="1"/>
  <c r="A64" i="9"/>
  <c r="A63" i="9"/>
  <c r="E56" i="9"/>
  <c r="E58" i="9" s="1"/>
  <c r="G41" i="9"/>
  <c r="E41" i="9"/>
  <c r="D41" i="9"/>
  <c r="F39" i="9"/>
  <c r="I39" i="9" s="1"/>
  <c r="F38" i="9"/>
  <c r="I38" i="9" s="1"/>
  <c r="F37" i="9"/>
  <c r="I37" i="9" s="1"/>
  <c r="F36" i="9"/>
  <c r="I36" i="9" s="1"/>
  <c r="F35" i="9"/>
  <c r="I35" i="9" s="1"/>
  <c r="F34" i="9"/>
  <c r="I34" i="9" s="1"/>
  <c r="F33" i="9"/>
  <c r="I33" i="9" s="1"/>
  <c r="F32" i="9"/>
  <c r="I32" i="9" s="1"/>
  <c r="F31" i="9"/>
  <c r="F30" i="9"/>
  <c r="I30" i="9" s="1"/>
  <c r="G27" i="9"/>
  <c r="D27" i="9"/>
  <c r="D43" i="9" s="1"/>
  <c r="F25" i="9"/>
  <c r="I25" i="9" s="1"/>
  <c r="F23" i="9"/>
  <c r="I23" i="9" s="1"/>
  <c r="I22" i="9"/>
  <c r="F22" i="9"/>
  <c r="F21" i="9"/>
  <c r="I21" i="9" s="1"/>
  <c r="E20" i="9"/>
  <c r="F20" i="9" s="1"/>
  <c r="I20" i="9" s="1"/>
  <c r="E19" i="9"/>
  <c r="F19" i="9" s="1"/>
  <c r="I19" i="9" s="1"/>
  <c r="F18" i="9"/>
  <c r="I18" i="9" s="1"/>
  <c r="I17" i="9"/>
  <c r="F17" i="9"/>
  <c r="F16" i="9"/>
  <c r="I16" i="9" s="1"/>
  <c r="E15" i="9"/>
  <c r="F15" i="9" s="1"/>
  <c r="I15" i="9" s="1"/>
  <c r="F14" i="9"/>
  <c r="I14" i="9" s="1"/>
  <c r="F13" i="9"/>
  <c r="I13" i="9" s="1"/>
  <c r="F12" i="9"/>
  <c r="I12" i="9" s="1"/>
  <c r="A12" i="9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N11" i="9"/>
  <c r="N12" i="9" s="1"/>
  <c r="N13" i="9" s="1"/>
  <c r="N14" i="9" s="1"/>
  <c r="N15" i="9" s="1"/>
  <c r="N16" i="9" s="1"/>
  <c r="N17" i="9" s="1"/>
  <c r="N18" i="9" s="1"/>
  <c r="N19" i="9" s="1"/>
  <c r="N20" i="9" s="1"/>
  <c r="N21" i="9" s="1"/>
  <c r="N22" i="9" s="1"/>
  <c r="N23" i="9" s="1"/>
  <c r="N24" i="9" s="1"/>
  <c r="N25" i="9" s="1"/>
  <c r="N26" i="9" s="1"/>
  <c r="N27" i="9" s="1"/>
  <c r="N28" i="9" s="1"/>
  <c r="N29" i="9" s="1"/>
  <c r="N30" i="9" s="1"/>
  <c r="N31" i="9" s="1"/>
  <c r="N32" i="9" s="1"/>
  <c r="N33" i="9" s="1"/>
  <c r="N34" i="9" s="1"/>
  <c r="N35" i="9" s="1"/>
  <c r="N36" i="9" s="1"/>
  <c r="N37" i="9" s="1"/>
  <c r="N38" i="9" s="1"/>
  <c r="N39" i="9" s="1"/>
  <c r="N40" i="9" s="1"/>
  <c r="N41" i="9" s="1"/>
  <c r="N42" i="9" s="1"/>
  <c r="N43" i="9" s="1"/>
  <c r="N44" i="9" s="1"/>
  <c r="N45" i="9" s="1"/>
  <c r="N46" i="9" s="1"/>
  <c r="N47" i="9" s="1"/>
  <c r="N48" i="9" s="1"/>
  <c r="N49" i="9" s="1"/>
  <c r="N50" i="9" s="1"/>
  <c r="N51" i="9" s="1"/>
  <c r="N52" i="9" s="1"/>
  <c r="N53" i="9" s="1"/>
  <c r="N54" i="9" s="1"/>
  <c r="N55" i="9" s="1"/>
  <c r="N56" i="9" s="1"/>
  <c r="N57" i="9" s="1"/>
  <c r="N58" i="9" s="1"/>
  <c r="N59" i="9" s="1"/>
  <c r="N60" i="9" s="1"/>
  <c r="N61" i="9" s="1"/>
  <c r="N62" i="9" s="1"/>
  <c r="E11" i="9"/>
  <c r="F11" i="9" s="1"/>
  <c r="I11" i="9" s="1"/>
  <c r="E191" i="8"/>
  <c r="E185" i="8"/>
  <c r="E116" i="8" s="1"/>
  <c r="E184" i="8"/>
  <c r="E183" i="8"/>
  <c r="E182" i="8"/>
  <c r="E113" i="8" s="1"/>
  <c r="E117" i="8" s="1"/>
  <c r="E179" i="8"/>
  <c r="E172" i="8"/>
  <c r="A168" i="8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H167" i="8"/>
  <c r="H168" i="8" s="1"/>
  <c r="H169" i="8" s="1"/>
  <c r="H170" i="8" s="1"/>
  <c r="H171" i="8" s="1"/>
  <c r="H172" i="8" s="1"/>
  <c r="H173" i="8" s="1"/>
  <c r="H174" i="8" s="1"/>
  <c r="H175" i="8" s="1"/>
  <c r="H176" i="8" s="1"/>
  <c r="H177" i="8" s="1"/>
  <c r="H178" i="8" s="1"/>
  <c r="H179" i="8" s="1"/>
  <c r="H180" i="8" s="1"/>
  <c r="H181" i="8" s="1"/>
  <c r="H182" i="8" s="1"/>
  <c r="H183" i="8" s="1"/>
  <c r="H184" i="8" s="1"/>
  <c r="H185" i="8" s="1"/>
  <c r="H186" i="8" s="1"/>
  <c r="H187" i="8" s="1"/>
  <c r="H188" i="8" s="1"/>
  <c r="H189" i="8" s="1"/>
  <c r="H190" i="8" s="1"/>
  <c r="H191" i="8" s="1"/>
  <c r="B161" i="8"/>
  <c r="E148" i="8"/>
  <c r="E75" i="8" s="1"/>
  <c r="E77" i="8" s="1"/>
  <c r="E141" i="8"/>
  <c r="E143" i="8" s="1"/>
  <c r="E127" i="8"/>
  <c r="E122" i="8"/>
  <c r="E115" i="8"/>
  <c r="E114" i="8"/>
  <c r="A114" i="8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H113" i="8"/>
  <c r="H114" i="8" s="1"/>
  <c r="H115" i="8" s="1"/>
  <c r="H116" i="8" s="1"/>
  <c r="H117" i="8" s="1"/>
  <c r="H118" i="8" s="1"/>
  <c r="H119" i="8" s="1"/>
  <c r="H120" i="8" s="1"/>
  <c r="H121" i="8" s="1"/>
  <c r="H122" i="8" s="1"/>
  <c r="H123" i="8" s="1"/>
  <c r="H124" i="8" s="1"/>
  <c r="H125" i="8" s="1"/>
  <c r="H126" i="8" s="1"/>
  <c r="H127" i="8" s="1"/>
  <c r="H128" i="8" s="1"/>
  <c r="H129" i="8" s="1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H142" i="8" s="1"/>
  <c r="H143" i="8" s="1"/>
  <c r="H144" i="8" s="1"/>
  <c r="H145" i="8" s="1"/>
  <c r="H146" i="8" s="1"/>
  <c r="H147" i="8" s="1"/>
  <c r="H148" i="8" s="1"/>
  <c r="H149" i="8" s="1"/>
  <c r="H150" i="8" s="1"/>
  <c r="A113" i="8"/>
  <c r="H112" i="8"/>
  <c r="B106" i="8"/>
  <c r="B97" i="8"/>
  <c r="E86" i="8"/>
  <c r="E88" i="8" s="1"/>
  <c r="E84" i="8"/>
  <c r="E90" i="8" s="1"/>
  <c r="E82" i="8"/>
  <c r="E64" i="8"/>
  <c r="E66" i="8" s="1"/>
  <c r="E60" i="8"/>
  <c r="H57" i="8"/>
  <c r="H58" i="8" s="1"/>
  <c r="H59" i="8" s="1"/>
  <c r="H60" i="8" s="1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A57" i="8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H56" i="8"/>
  <c r="B50" i="8"/>
  <c r="E16" i="8"/>
  <c r="E25" i="8" s="1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E191" i="7"/>
  <c r="E141" i="7" s="1"/>
  <c r="E143" i="7" s="1"/>
  <c r="E185" i="7"/>
  <c r="E184" i="7"/>
  <c r="E115" i="7" s="1"/>
  <c r="E183" i="7"/>
  <c r="E182" i="7"/>
  <c r="E113" i="7" s="1"/>
  <c r="E179" i="7"/>
  <c r="E172" i="7"/>
  <c r="A168" i="7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H167" i="7"/>
  <c r="H168" i="7" s="1"/>
  <c r="H169" i="7" s="1"/>
  <c r="H170" i="7" s="1"/>
  <c r="H171" i="7" s="1"/>
  <c r="H172" i="7" s="1"/>
  <c r="H173" i="7" s="1"/>
  <c r="H174" i="7" s="1"/>
  <c r="H175" i="7" s="1"/>
  <c r="H176" i="7" s="1"/>
  <c r="H177" i="7" s="1"/>
  <c r="H178" i="7" s="1"/>
  <c r="H179" i="7" s="1"/>
  <c r="H180" i="7" s="1"/>
  <c r="H181" i="7" s="1"/>
  <c r="H182" i="7" s="1"/>
  <c r="H183" i="7" s="1"/>
  <c r="H184" i="7" s="1"/>
  <c r="H185" i="7" s="1"/>
  <c r="H186" i="7" s="1"/>
  <c r="H187" i="7" s="1"/>
  <c r="H188" i="7" s="1"/>
  <c r="H189" i="7" s="1"/>
  <c r="H190" i="7" s="1"/>
  <c r="H191" i="7" s="1"/>
  <c r="B161" i="7"/>
  <c r="E148" i="7"/>
  <c r="E133" i="7"/>
  <c r="E127" i="7"/>
  <c r="E122" i="7"/>
  <c r="E116" i="7"/>
  <c r="E114" i="7"/>
  <c r="A113" i="7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H112" i="7"/>
  <c r="H113" i="7" s="1"/>
  <c r="H114" i="7" s="1"/>
  <c r="H115" i="7" s="1"/>
  <c r="H116" i="7" s="1"/>
  <c r="H117" i="7" s="1"/>
  <c r="H118" i="7" s="1"/>
  <c r="H119" i="7" s="1"/>
  <c r="H120" i="7" s="1"/>
  <c r="H121" i="7" s="1"/>
  <c r="H122" i="7" s="1"/>
  <c r="H123" i="7" s="1"/>
  <c r="H124" i="7" s="1"/>
  <c r="H125" i="7" s="1"/>
  <c r="H126" i="7" s="1"/>
  <c r="H127" i="7" s="1"/>
  <c r="H128" i="7" s="1"/>
  <c r="H129" i="7" s="1"/>
  <c r="H130" i="7" s="1"/>
  <c r="H131" i="7" s="1"/>
  <c r="H132" i="7" s="1"/>
  <c r="H133" i="7" s="1"/>
  <c r="H134" i="7" s="1"/>
  <c r="H135" i="7" s="1"/>
  <c r="H136" i="7" s="1"/>
  <c r="H137" i="7" s="1"/>
  <c r="H138" i="7" s="1"/>
  <c r="H139" i="7" s="1"/>
  <c r="H140" i="7" s="1"/>
  <c r="H141" i="7" s="1"/>
  <c r="H142" i="7" s="1"/>
  <c r="H143" i="7" s="1"/>
  <c r="H144" i="7" s="1"/>
  <c r="H145" i="7" s="1"/>
  <c r="H146" i="7" s="1"/>
  <c r="H147" i="7" s="1"/>
  <c r="H148" i="7" s="1"/>
  <c r="H149" i="7" s="1"/>
  <c r="H150" i="7" s="1"/>
  <c r="B106" i="7"/>
  <c r="B97" i="7"/>
  <c r="E86" i="7"/>
  <c r="E88" i="7" s="1"/>
  <c r="E82" i="7"/>
  <c r="E84" i="7" s="1"/>
  <c r="E90" i="7" s="1"/>
  <c r="E77" i="7"/>
  <c r="E75" i="7"/>
  <c r="E71" i="7"/>
  <c r="E73" i="7" s="1"/>
  <c r="E79" i="7" s="1"/>
  <c r="E64" i="7"/>
  <c r="E60" i="7"/>
  <c r="E66" i="7" s="1"/>
  <c r="E92" i="7" s="1"/>
  <c r="H57" i="7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H81" i="7" s="1"/>
  <c r="H82" i="7" s="1"/>
  <c r="H83" i="7" s="1"/>
  <c r="H84" i="7" s="1"/>
  <c r="H85" i="7" s="1"/>
  <c r="H86" i="7" s="1"/>
  <c r="H87" i="7" s="1"/>
  <c r="H88" i="7" s="1"/>
  <c r="H89" i="7" s="1"/>
  <c r="H90" i="7" s="1"/>
  <c r="H91" i="7" s="1"/>
  <c r="H92" i="7" s="1"/>
  <c r="H93" i="7" s="1"/>
  <c r="H94" i="7" s="1"/>
  <c r="A57" i="7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H56" i="7"/>
  <c r="B50" i="7"/>
  <c r="E16" i="7"/>
  <c r="E25" i="7" s="1"/>
  <c r="A13" i="7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H12" i="7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A12" i="7"/>
  <c r="H11" i="7"/>
  <c r="E134" i="13" l="1"/>
  <c r="E133" i="8"/>
  <c r="E138" i="8" s="1"/>
  <c r="G159" i="11" s="1"/>
  <c r="G171" i="11" s="1"/>
  <c r="A76" i="15"/>
  <c r="A64" i="15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I64" i="15"/>
  <c r="I65" i="15" s="1"/>
  <c r="I66" i="15" s="1"/>
  <c r="I67" i="15" s="1"/>
  <c r="I68" i="15" s="1"/>
  <c r="I69" i="15" s="1"/>
  <c r="I70" i="15" s="1"/>
  <c r="I71" i="15" s="1"/>
  <c r="I72" i="15" s="1"/>
  <c r="I73" i="15" s="1"/>
  <c r="I74" i="15" s="1"/>
  <c r="I75" i="15" s="1"/>
  <c r="C88" i="5"/>
  <c r="D86" i="5" s="1"/>
  <c r="G86" i="5" s="1"/>
  <c r="C100" i="5"/>
  <c r="C49" i="5"/>
  <c r="C87" i="5"/>
  <c r="C62" i="5"/>
  <c r="E85" i="5"/>
  <c r="E47" i="5"/>
  <c r="C50" i="5"/>
  <c r="D48" i="5"/>
  <c r="G48" i="5" s="1"/>
  <c r="D47" i="5"/>
  <c r="C60" i="5"/>
  <c r="C98" i="5"/>
  <c r="I11" i="13"/>
  <c r="E76" i="13"/>
  <c r="E72" i="13"/>
  <c r="G143" i="13"/>
  <c r="G145" i="13" s="1"/>
  <c r="I194" i="13"/>
  <c r="I87" i="13"/>
  <c r="G89" i="13"/>
  <c r="I16" i="13"/>
  <c r="I25" i="13" s="1"/>
  <c r="I124" i="13"/>
  <c r="E91" i="13"/>
  <c r="E67" i="13"/>
  <c r="I182" i="13"/>
  <c r="I89" i="13"/>
  <c r="E117" i="13"/>
  <c r="I117" i="13" s="1"/>
  <c r="I187" i="13"/>
  <c r="I143" i="13"/>
  <c r="I145" i="13" s="1"/>
  <c r="I127" i="13"/>
  <c r="I129" i="13" s="1"/>
  <c r="I148" i="13"/>
  <c r="I150" i="13" s="1"/>
  <c r="I57" i="13"/>
  <c r="E65" i="13"/>
  <c r="I65" i="13" s="1"/>
  <c r="I152" i="13"/>
  <c r="E188" i="13"/>
  <c r="I192" i="13"/>
  <c r="I61" i="13"/>
  <c r="E185" i="13"/>
  <c r="G185" i="13"/>
  <c r="G83" i="13"/>
  <c r="G85" i="13" s="1"/>
  <c r="G91" i="13" s="1"/>
  <c r="G93" i="13" s="1"/>
  <c r="E124" i="13"/>
  <c r="I173" i="13"/>
  <c r="E145" i="13"/>
  <c r="E186" i="13"/>
  <c r="E182" i="13"/>
  <c r="E25" i="13"/>
  <c r="I171" i="13"/>
  <c r="G125" i="11"/>
  <c r="G137" i="11" s="1"/>
  <c r="E40" i="12"/>
  <c r="E47" i="11"/>
  <c r="E84" i="11"/>
  <c r="C62" i="11"/>
  <c r="C99" i="11"/>
  <c r="C86" i="11"/>
  <c r="C49" i="11"/>
  <c r="E85" i="11"/>
  <c r="C97" i="11"/>
  <c r="C63" i="11"/>
  <c r="D61" i="11" s="1"/>
  <c r="G61" i="11" s="1"/>
  <c r="C50" i="11"/>
  <c r="D48" i="11" s="1"/>
  <c r="G48" i="11" s="1"/>
  <c r="E20" i="10"/>
  <c r="E43" i="10"/>
  <c r="G43" i="9"/>
  <c r="F41" i="9"/>
  <c r="A26" i="9"/>
  <c r="A27" i="9" s="1"/>
  <c r="M27" i="9"/>
  <c r="I31" i="9"/>
  <c r="I41" i="9" s="1"/>
  <c r="E24" i="9"/>
  <c r="F24" i="9" s="1"/>
  <c r="I24" i="9" s="1"/>
  <c r="I27" i="9" s="1"/>
  <c r="F27" i="9"/>
  <c r="E32" i="8"/>
  <c r="E33" i="8" s="1"/>
  <c r="E28" i="8"/>
  <c r="E29" i="8" s="1"/>
  <c r="E186" i="8"/>
  <c r="E71" i="8"/>
  <c r="E73" i="8" s="1"/>
  <c r="E79" i="8" s="1"/>
  <c r="E92" i="8" s="1"/>
  <c r="E117" i="7"/>
  <c r="E138" i="7" s="1"/>
  <c r="E186" i="7"/>
  <c r="E135" i="13" l="1"/>
  <c r="I134" i="13"/>
  <c r="I135" i="13" s="1"/>
  <c r="G52" i="5"/>
  <c r="G123" i="5" s="1"/>
  <c r="D85" i="5"/>
  <c r="D62" i="5"/>
  <c r="G62" i="5" s="1"/>
  <c r="G65" i="5" s="1"/>
  <c r="G157" i="5" s="1"/>
  <c r="D100" i="5"/>
  <c r="G100" i="5" s="1"/>
  <c r="G103" i="5" s="1"/>
  <c r="G238" i="5" s="1"/>
  <c r="C101" i="5"/>
  <c r="D99" i="5" s="1"/>
  <c r="G99" i="5" s="1"/>
  <c r="D60" i="5"/>
  <c r="C63" i="5"/>
  <c r="D61" i="5" s="1"/>
  <c r="G61" i="5" s="1"/>
  <c r="D87" i="5"/>
  <c r="G87" i="5" s="1"/>
  <c r="G90" i="5"/>
  <c r="G204" i="5" s="1"/>
  <c r="D50" i="5"/>
  <c r="G47" i="5"/>
  <c r="D49" i="5"/>
  <c r="G49" i="5" s="1"/>
  <c r="G115" i="13"/>
  <c r="G119" i="13" s="1"/>
  <c r="G140" i="13" s="1"/>
  <c r="G189" i="13"/>
  <c r="I85" i="13"/>
  <c r="I67" i="13"/>
  <c r="E115" i="13"/>
  <c r="E189" i="13"/>
  <c r="I185" i="13"/>
  <c r="I189" i="13" s="1"/>
  <c r="I91" i="13"/>
  <c r="E118" i="13"/>
  <c r="I118" i="13" s="1"/>
  <c r="I188" i="13"/>
  <c r="I76" i="13"/>
  <c r="E78" i="13"/>
  <c r="I78" i="13" s="1"/>
  <c r="I175" i="13"/>
  <c r="I186" i="13"/>
  <c r="E116" i="13"/>
  <c r="I116" i="13" s="1"/>
  <c r="I83" i="13"/>
  <c r="I72" i="13"/>
  <c r="E74" i="13"/>
  <c r="E40" i="8"/>
  <c r="E94" i="8" s="1"/>
  <c r="D47" i="11"/>
  <c r="D62" i="11"/>
  <c r="G62" i="11" s="1"/>
  <c r="G65" i="11" s="1"/>
  <c r="G156" i="11" s="1"/>
  <c r="C100" i="11"/>
  <c r="D98" i="11" s="1"/>
  <c r="G98" i="11" s="1"/>
  <c r="D49" i="11"/>
  <c r="G49" i="11" s="1"/>
  <c r="G52" i="11" s="1"/>
  <c r="G122" i="11" s="1"/>
  <c r="D99" i="11"/>
  <c r="G99" i="11" s="1"/>
  <c r="G102" i="11" s="1"/>
  <c r="G237" i="11" s="1"/>
  <c r="D60" i="11"/>
  <c r="C87" i="11"/>
  <c r="F43" i="9"/>
  <c r="I43" i="9"/>
  <c r="E27" i="9"/>
  <c r="E43" i="9" s="1"/>
  <c r="A28" i="9"/>
  <c r="A29" i="9" s="1"/>
  <c r="A30" i="9" s="1"/>
  <c r="E28" i="7"/>
  <c r="E29" i="7" s="1"/>
  <c r="E32" i="7"/>
  <c r="E33" i="7" s="1"/>
  <c r="G163" i="5" l="1"/>
  <c r="G173" i="5" s="1"/>
  <c r="G169" i="5"/>
  <c r="G129" i="5"/>
  <c r="G139" i="5" s="1"/>
  <c r="G135" i="5"/>
  <c r="D88" i="5"/>
  <c r="G85" i="5"/>
  <c r="G88" i="5" s="1"/>
  <c r="G228" i="5" s="1"/>
  <c r="G50" i="5"/>
  <c r="G147" i="5" s="1"/>
  <c r="G244" i="5"/>
  <c r="G254" i="5" s="1"/>
  <c r="G250" i="5"/>
  <c r="G210" i="5"/>
  <c r="G220" i="5" s="1"/>
  <c r="G216" i="5"/>
  <c r="G60" i="5"/>
  <c r="G63" i="5" s="1"/>
  <c r="G181" i="5" s="1"/>
  <c r="D63" i="5"/>
  <c r="D98" i="5"/>
  <c r="E119" i="13"/>
  <c r="E140" i="13" s="1"/>
  <c r="I115" i="13"/>
  <c r="I119" i="13" s="1"/>
  <c r="E80" i="13"/>
  <c r="I74" i="13"/>
  <c r="G32" i="13"/>
  <c r="G33" i="13" s="1"/>
  <c r="G28" i="13"/>
  <c r="G29" i="13" s="1"/>
  <c r="G128" i="11"/>
  <c r="G138" i="11" s="1"/>
  <c r="G134" i="11"/>
  <c r="G60" i="11"/>
  <c r="G63" i="11" s="1"/>
  <c r="G180" i="11" s="1"/>
  <c r="D63" i="11"/>
  <c r="G243" i="11"/>
  <c r="G253" i="11" s="1"/>
  <c r="G249" i="11"/>
  <c r="D85" i="11"/>
  <c r="G85" i="11" s="1"/>
  <c r="D84" i="11"/>
  <c r="D97" i="11"/>
  <c r="G162" i="11"/>
  <c r="G172" i="11" s="1"/>
  <c r="G168" i="11"/>
  <c r="D50" i="11"/>
  <c r="G47" i="11"/>
  <c r="G50" i="11" s="1"/>
  <c r="G146" i="11" s="1"/>
  <c r="D86" i="11"/>
  <c r="G86" i="11" s="1"/>
  <c r="A31" i="9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M41" i="9"/>
  <c r="E40" i="7"/>
  <c r="E94" i="7" s="1"/>
  <c r="G142" i="5" l="1"/>
  <c r="G145" i="5" s="1"/>
  <c r="G149" i="5" s="1"/>
  <c r="G176" i="5"/>
  <c r="G179" i="5" s="1"/>
  <c r="G183" i="5" s="1"/>
  <c r="G98" i="5"/>
  <c r="G101" i="5" s="1"/>
  <c r="G262" i="5" s="1"/>
  <c r="D101" i="5"/>
  <c r="G223" i="5"/>
  <c r="G226" i="5" s="1"/>
  <c r="G230" i="5" s="1"/>
  <c r="G257" i="5"/>
  <c r="G260" i="5" s="1"/>
  <c r="G264" i="5" s="1"/>
  <c r="E32" i="13"/>
  <c r="E28" i="13"/>
  <c r="I140" i="13"/>
  <c r="G40" i="13"/>
  <c r="G95" i="13" s="1"/>
  <c r="I80" i="13"/>
  <c r="E93" i="13"/>
  <c r="I93" i="13" s="1"/>
  <c r="G141" i="11"/>
  <c r="G144" i="11" s="1"/>
  <c r="G148" i="11" s="1"/>
  <c r="G175" i="11"/>
  <c r="G178" i="11" s="1"/>
  <c r="G182" i="11" s="1"/>
  <c r="G97" i="11"/>
  <c r="G100" i="11" s="1"/>
  <c r="G261" i="11" s="1"/>
  <c r="D100" i="11"/>
  <c r="G84" i="11"/>
  <c r="G87" i="11" s="1"/>
  <c r="G227" i="11" s="1"/>
  <c r="D87" i="11"/>
  <c r="G89" i="11"/>
  <c r="G203" i="11" s="1"/>
  <c r="G256" i="11"/>
  <c r="G259" i="11" s="1"/>
  <c r="G263" i="11" s="1"/>
  <c r="A42" i="9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M43" i="9"/>
  <c r="I28" i="13" l="1"/>
  <c r="E29" i="13"/>
  <c r="E33" i="13"/>
  <c r="I33" i="13" s="1"/>
  <c r="I32" i="13"/>
  <c r="G209" i="11"/>
  <c r="G219" i="11" s="1"/>
  <c r="G215" i="11"/>
  <c r="G222" i="11" s="1"/>
  <c r="G225" i="11" s="1"/>
  <c r="G229" i="11" s="1"/>
  <c r="I29" i="13" l="1"/>
  <c r="E40" i="13"/>
  <c r="I40" i="13" l="1"/>
  <c r="D10" i="14" s="1"/>
  <c r="E95" i="13"/>
  <c r="I95" i="13" s="1"/>
  <c r="D16" i="15" l="1"/>
  <c r="D19" i="15" l="1"/>
  <c r="D22" i="15"/>
  <c r="D23" i="15"/>
  <c r="D27" i="15"/>
  <c r="D24" i="15"/>
  <c r="D25" i="15"/>
  <c r="D18" i="15"/>
  <c r="D21" i="15"/>
  <c r="D26" i="15"/>
  <c r="F16" i="15"/>
  <c r="D20" i="15"/>
  <c r="G16" i="15"/>
  <c r="D17" i="15"/>
  <c r="D76" i="15" s="1"/>
  <c r="H16" i="15" l="1"/>
  <c r="F17" i="15" l="1"/>
  <c r="G17" i="15"/>
  <c r="H17" i="15" l="1"/>
  <c r="F18" i="15" l="1"/>
  <c r="G18" i="15"/>
  <c r="H18" i="15" l="1"/>
  <c r="F19" i="15" l="1"/>
  <c r="G19" i="15"/>
  <c r="H19" i="15" s="1"/>
  <c r="F20" i="15" l="1"/>
  <c r="G20" i="15"/>
  <c r="H20" i="15" s="1"/>
  <c r="F21" i="15" l="1"/>
  <c r="G21" i="15"/>
  <c r="H21" i="15" s="1"/>
  <c r="F22" i="15" l="1"/>
  <c r="G22" i="15"/>
  <c r="H22" i="15" s="1"/>
  <c r="F23" i="15" l="1"/>
  <c r="G23" i="15" l="1"/>
  <c r="H23" i="15" s="1"/>
  <c r="F24" i="15" l="1"/>
  <c r="G24" i="15"/>
  <c r="H24" i="15" l="1"/>
  <c r="F25" i="15" l="1"/>
  <c r="G25" i="15"/>
  <c r="H25" i="15" s="1"/>
  <c r="F26" i="15" l="1"/>
  <c r="G26" i="15"/>
  <c r="H26" i="15" s="1"/>
  <c r="F27" i="15" s="1"/>
  <c r="G27" i="15"/>
  <c r="H27" i="15" s="1"/>
  <c r="F28" i="15" l="1"/>
  <c r="G28" i="15"/>
  <c r="H28" i="15" l="1"/>
  <c r="F29" i="15" l="1"/>
  <c r="G29" i="15" l="1"/>
  <c r="H29" i="15" s="1"/>
  <c r="F30" i="15" l="1"/>
  <c r="G30" i="15" l="1"/>
  <c r="H30" i="15" s="1"/>
  <c r="F31" i="15" l="1"/>
  <c r="G31" i="15" l="1"/>
  <c r="H31" i="15" s="1"/>
  <c r="F32" i="15" l="1"/>
  <c r="G32" i="15" l="1"/>
  <c r="H32" i="15" s="1"/>
  <c r="F33" i="15" l="1"/>
  <c r="G33" i="15" l="1"/>
  <c r="H33" i="15" s="1"/>
  <c r="F34" i="15" l="1"/>
  <c r="G34" i="15"/>
  <c r="H34" i="15" l="1"/>
  <c r="F35" i="15" l="1"/>
  <c r="G35" i="15"/>
  <c r="H35" i="15" l="1"/>
  <c r="F36" i="15" l="1"/>
  <c r="G36" i="15" l="1"/>
  <c r="H36" i="15" s="1"/>
  <c r="F37" i="15" l="1"/>
  <c r="G37" i="15" l="1"/>
  <c r="H37" i="15" s="1"/>
  <c r="F38" i="15" l="1"/>
  <c r="G38" i="15" l="1"/>
  <c r="H38" i="15" s="1"/>
  <c r="F39" i="15" l="1"/>
  <c r="G39" i="15" l="1"/>
  <c r="H39" i="15" s="1"/>
  <c r="F40" i="15" l="1"/>
  <c r="G40" i="15" l="1"/>
  <c r="H40" i="15" s="1"/>
  <c r="F41" i="15" l="1"/>
  <c r="G41" i="15" l="1"/>
  <c r="H41" i="15" s="1"/>
  <c r="F42" i="15" l="1"/>
  <c r="G42" i="15"/>
  <c r="H42" i="15" l="1"/>
  <c r="F43" i="15" l="1"/>
  <c r="G43" i="15" l="1"/>
  <c r="H43" i="15" s="1"/>
  <c r="F44" i="15" l="1"/>
  <c r="G44" i="15" l="1"/>
  <c r="H44" i="15" s="1"/>
  <c r="F45" i="15" l="1"/>
  <c r="G45" i="15" l="1"/>
  <c r="H45" i="15" s="1"/>
  <c r="F46" i="15" l="1"/>
  <c r="G46" i="15" l="1"/>
  <c r="H46" i="15" s="1"/>
  <c r="F47" i="15" l="1"/>
  <c r="G47" i="15" l="1"/>
  <c r="H47" i="15" s="1"/>
  <c r="F48" i="15" l="1"/>
  <c r="G48" i="15" l="1"/>
  <c r="H48" i="15" s="1"/>
  <c r="F49" i="15" l="1"/>
  <c r="G49" i="15" l="1"/>
  <c r="H49" i="15" s="1"/>
  <c r="F50" i="15" l="1"/>
  <c r="G50" i="15"/>
  <c r="H50" i="15" l="1"/>
  <c r="F51" i="15" l="1"/>
  <c r="G51" i="15" s="1"/>
  <c r="H51" i="15" l="1"/>
  <c r="F52" i="15" l="1"/>
  <c r="G52" i="15" l="1"/>
  <c r="H52" i="15" s="1"/>
  <c r="F53" i="15" l="1"/>
  <c r="G53" i="15" l="1"/>
  <c r="H53" i="15" s="1"/>
  <c r="F54" i="15" l="1"/>
  <c r="G54" i="15" l="1"/>
  <c r="H54" i="15" s="1"/>
  <c r="F55" i="15" l="1"/>
  <c r="G55" i="15" l="1"/>
  <c r="H55" i="15" s="1"/>
  <c r="F56" i="15" l="1"/>
  <c r="G56" i="15" l="1"/>
  <c r="H56" i="15" s="1"/>
  <c r="F57" i="15" l="1"/>
  <c r="G57" i="15" l="1"/>
  <c r="H57" i="15" s="1"/>
  <c r="F58" i="15" l="1"/>
  <c r="G58" i="15"/>
  <c r="H58" i="15" l="1"/>
  <c r="F59" i="15" l="1"/>
  <c r="G59" i="15" l="1"/>
  <c r="H59" i="15" s="1"/>
  <c r="F60" i="15" l="1"/>
  <c r="G60" i="15"/>
  <c r="H60" i="15" l="1"/>
  <c r="F61" i="15" l="1"/>
  <c r="G61" i="15" l="1"/>
  <c r="H61" i="15" s="1"/>
  <c r="F62" i="15" l="1"/>
  <c r="G62" i="15" l="1"/>
  <c r="H62" i="15" s="1"/>
  <c r="F63" i="15" l="1"/>
  <c r="G63" i="15" l="1"/>
  <c r="H63" i="15" l="1"/>
  <c r="F64" i="15" l="1"/>
  <c r="G64" i="15" l="1"/>
  <c r="H64" i="15" s="1"/>
  <c r="F65" i="15" l="1"/>
  <c r="G65" i="15" l="1"/>
  <c r="H65" i="15" s="1"/>
  <c r="F66" i="15" l="1"/>
  <c r="G66" i="15" s="1"/>
  <c r="H66" i="15" l="1"/>
  <c r="F67" i="15" l="1"/>
  <c r="G67" i="15"/>
  <c r="H67" i="15" l="1"/>
  <c r="F68" i="15" l="1"/>
  <c r="G68" i="15" l="1"/>
  <c r="H68" i="15" s="1"/>
  <c r="F69" i="15" l="1"/>
  <c r="G69" i="15" l="1"/>
  <c r="H69" i="15" s="1"/>
  <c r="F70" i="15" l="1"/>
  <c r="G70" i="15"/>
  <c r="H70" i="15" l="1"/>
  <c r="F71" i="15" l="1"/>
  <c r="G71" i="15" l="1"/>
  <c r="H71" i="15" s="1"/>
  <c r="F72" i="15" l="1"/>
  <c r="G72" i="15" l="1"/>
  <c r="H72" i="15" s="1"/>
  <c r="F73" i="15" l="1"/>
  <c r="G73" i="15" l="1"/>
  <c r="H73" i="15" s="1"/>
  <c r="F74" i="15" l="1"/>
  <c r="G74" i="15" l="1"/>
  <c r="H74" i="15" s="1"/>
  <c r="F75" i="15" l="1"/>
  <c r="G75" i="15" l="1"/>
  <c r="H75" i="15" l="1"/>
  <c r="G76" i="15"/>
  <c r="D12" i="14" s="1"/>
  <c r="D14" i="14" s="1"/>
  <c r="B48" i="4"/>
  <c r="B47" i="4"/>
  <c r="E34" i="4"/>
  <c r="E36" i="4" s="1"/>
  <c r="E32" i="4"/>
  <c r="E27" i="4"/>
  <c r="G19" i="4"/>
  <c r="G15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J13" i="4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J29" i="4" s="1"/>
  <c r="J30" i="4" s="1"/>
  <c r="J31" i="4" s="1"/>
  <c r="J32" i="4" s="1"/>
  <c r="J33" i="4" s="1"/>
  <c r="J34" i="4" s="1"/>
  <c r="J35" i="4" s="1"/>
  <c r="J36" i="4" s="1"/>
  <c r="J37" i="4" s="1"/>
  <c r="J38" i="4" s="1"/>
  <c r="J39" i="4" s="1"/>
  <c r="J40" i="4" s="1"/>
  <c r="J41" i="4" s="1"/>
  <c r="J42" i="4" s="1"/>
  <c r="J43" i="4" s="1"/>
  <c r="J44" i="4" s="1"/>
  <c r="A13" i="4"/>
  <c r="A12" i="4"/>
  <c r="J11" i="4"/>
  <c r="J12" i="4" s="1"/>
  <c r="E56" i="3"/>
  <c r="E58" i="3" s="1"/>
  <c r="G41" i="3"/>
  <c r="E41" i="3"/>
  <c r="D41" i="3"/>
  <c r="F39" i="3"/>
  <c r="I39" i="3" s="1"/>
  <c r="F38" i="3"/>
  <c r="I38" i="3" s="1"/>
  <c r="F37" i="3"/>
  <c r="I37" i="3" s="1"/>
  <c r="F36" i="3"/>
  <c r="I36" i="3" s="1"/>
  <c r="F35" i="3"/>
  <c r="I35" i="3" s="1"/>
  <c r="F34" i="3"/>
  <c r="I34" i="3" s="1"/>
  <c r="F33" i="3"/>
  <c r="I33" i="3" s="1"/>
  <c r="F32" i="3"/>
  <c r="I32" i="3" s="1"/>
  <c r="F31" i="3"/>
  <c r="I31" i="3" s="1"/>
  <c r="F30" i="3"/>
  <c r="G27" i="3"/>
  <c r="D27" i="3"/>
  <c r="F25" i="3"/>
  <c r="I25" i="3" s="1"/>
  <c r="E24" i="3"/>
  <c r="F24" i="3" s="1"/>
  <c r="I24" i="3" s="1"/>
  <c r="F23" i="3"/>
  <c r="I23" i="3" s="1"/>
  <c r="F22" i="3"/>
  <c r="I22" i="3" s="1"/>
  <c r="F21" i="3"/>
  <c r="I21" i="3" s="1"/>
  <c r="E20" i="3"/>
  <c r="F20" i="3" s="1"/>
  <c r="I20" i="3" s="1"/>
  <c r="E19" i="3"/>
  <c r="F19" i="3" s="1"/>
  <c r="I19" i="3" s="1"/>
  <c r="F18" i="3"/>
  <c r="I18" i="3" s="1"/>
  <c r="F17" i="3"/>
  <c r="I17" i="3" s="1"/>
  <c r="F16" i="3"/>
  <c r="I16" i="3" s="1"/>
  <c r="E15" i="3"/>
  <c r="F15" i="3" s="1"/>
  <c r="I15" i="3" s="1"/>
  <c r="F14" i="3"/>
  <c r="I14" i="3" s="1"/>
  <c r="F13" i="3"/>
  <c r="I13" i="3" s="1"/>
  <c r="F12" i="3"/>
  <c r="I12" i="3" s="1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K11" i="3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K50" i="3" s="1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E11" i="3"/>
  <c r="F11" i="3" s="1"/>
  <c r="E52" i="2"/>
  <c r="E60" i="2" s="1"/>
  <c r="E50" i="2"/>
  <c r="E37" i="2"/>
  <c r="E39" i="2" s="1"/>
  <c r="E41" i="2" s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H12" i="2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A12" i="2"/>
  <c r="H11" i="2"/>
  <c r="D20" i="14" l="1"/>
  <c r="D16" i="14"/>
  <c r="D18" i="14" s="1"/>
  <c r="D22" i="14" s="1"/>
  <c r="D43" i="3"/>
  <c r="G43" i="3"/>
  <c r="E19" i="2" s="1"/>
  <c r="E20" i="2" s="1"/>
  <c r="F41" i="3"/>
  <c r="E27" i="3"/>
  <c r="E43" i="3" s="1"/>
  <c r="A26" i="3"/>
  <c r="A27" i="3" s="1"/>
  <c r="J27" i="3"/>
  <c r="E22" i="4"/>
  <c r="I30" i="3"/>
  <c r="I41" i="3" s="1"/>
  <c r="E62" i="2"/>
  <c r="E42" i="2" s="1"/>
  <c r="E43" i="2" s="1"/>
  <c r="F27" i="3"/>
  <c r="I11" i="3"/>
  <c r="I27" i="3" s="1"/>
  <c r="F43" i="3" l="1"/>
  <c r="I43" i="3"/>
  <c r="E23" i="4"/>
  <c r="E25" i="4" s="1"/>
  <c r="E29" i="4" s="1"/>
  <c r="A28" i="3"/>
  <c r="A29" i="3" s="1"/>
  <c r="A30" i="3" s="1"/>
  <c r="A31" i="3" l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J41" i="3"/>
  <c r="A42" i="3" l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J43" i="3"/>
  <c r="E38" i="4" l="1"/>
  <c r="E40" i="4" s="1"/>
  <c r="E42" i="4" l="1"/>
  <c r="E44" i="4" s="1"/>
  <c r="E42" i="12"/>
  <c r="E44" i="12" s="1"/>
</calcChain>
</file>

<file path=xl/sharedStrings.xml><?xml version="1.0" encoding="utf-8"?>
<sst xmlns="http://schemas.openxmlformats.org/spreadsheetml/2006/main" count="2262" uniqueCount="675">
  <si>
    <t>SAN DIEGO GAS &amp; ELECTRIC COMPANY</t>
  </si>
  <si>
    <t xml:space="preserve"> 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</si>
  <si>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</si>
  <si>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</si>
  <si>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Base Period &amp; True-Up Period Ending December 31, 2022</t>
  </si>
  <si>
    <t>($1,000)</t>
  </si>
  <si>
    <t>Line</t>
  </si>
  <si>
    <t>No.</t>
  </si>
  <si>
    <t>Amounts</t>
  </si>
  <si>
    <t>Reference</t>
  </si>
  <si>
    <t>A. Revenues:</t>
  </si>
  <si>
    <t>Transmission Operation &amp; Maintenance Expense</t>
  </si>
  <si>
    <t>√</t>
  </si>
  <si>
    <t>Pg6 Rev Statement AH; Line 10</t>
  </si>
  <si>
    <t>Transmission Related A&amp;G Expense</t>
  </si>
  <si>
    <t>Pg6 Rev Statement AH; Line 33</t>
  </si>
  <si>
    <t>CPUC Intervenor Funding Expense - Transmission</t>
  </si>
  <si>
    <t>Negative of Statement AH; Line 16</t>
  </si>
  <si>
    <t xml:space="preserve">     Total O&amp;M Expenses</t>
  </si>
  <si>
    <t>Sum Lines 1 thru 5</t>
  </si>
  <si>
    <t>Transmission, General, Common Plant Depn. Exp., and Electric Misc. Intangible Plant Amort. Exp.</t>
  </si>
  <si>
    <t>Statement AJ; Line 17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</si>
  <si>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</si>
  <si>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Statement AJ; Line 23</t>
  </si>
  <si>
    <t>Transmission Related Property Taxes Expense</t>
  </si>
  <si>
    <t>Statement AK; Line 13</t>
  </si>
  <si>
    <t>Transmission Related Payroll Taxes Expense</t>
  </si>
  <si>
    <t>Statement AK; Line 20</t>
  </si>
  <si>
    <t xml:space="preserve">     Sub-Total Expense</t>
  </si>
  <si>
    <t>Sum Lines 6 thru 14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</si>
  <si>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</si>
  <si>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>Pg8 Rev Statement AV; Page 3; Line 32</t>
  </si>
  <si>
    <t>Transmission Rate Base</t>
  </si>
  <si>
    <t>Page 3; Line 27</t>
  </si>
  <si>
    <t xml:space="preserve">     Return and Associated Income Taxes - Base ROE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</si>
  <si>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</si>
  <si>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</si>
  <si>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>Pg8 Rev Statement AV; Page 3; Line 66</t>
  </si>
  <si>
    <t>Page 3; Line 27 - Line 10</t>
  </si>
  <si>
    <t xml:space="preserve">     Return and Associated Income Taxes - CAISO Participation ROE Adder</t>
  </si>
  <si>
    <t>Line 21 x Line 22</t>
  </si>
  <si>
    <t>Total of Federal Income Tax Deductions, Other Than Interest</t>
  </si>
  <si>
    <t>Statement AQ; Line 3</t>
  </si>
  <si>
    <t>Transmission Related Revenue Credits</t>
  </si>
  <si>
    <t>Statement AU; Line 13</t>
  </si>
  <si>
    <t>Transmission Related Regulatory Debits/Credits</t>
  </si>
  <si>
    <t>Statement Misc; Line 1</t>
  </si>
  <si>
    <t>(Gains)/Losses from Sale of Plant Held for Future Use</t>
  </si>
  <si>
    <t>Statement AU; Line 15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</si>
  <si>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</si>
  <si>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+ Line 19 + Line 23 + (Sum Lines 25 thru 28)</t>
  </si>
  <si>
    <t>Blank lines that show up in the Formula Rate Spreadsheet will not be populated with any numbers absent a Section 205 filing to approve the blank lines.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</si>
  <si>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</si>
  <si>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Depreciation Expense</t>
  </si>
  <si>
    <t>Statement AJ; Line 19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</si>
  <si>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</si>
  <si>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Statement AV; Page 4; Line 32</t>
  </si>
  <si>
    <t>Total Incentive ROE Project Transmission Rate Base</t>
  </si>
  <si>
    <t>Page 3; Line 32</t>
  </si>
  <si>
    <t xml:space="preserve">     Incentive ROE Project Return and Associated Income Taxes - Base ROE</t>
  </si>
  <si>
    <t>Line 3 x Line 4</t>
  </si>
  <si>
    <t>Statement AV; Page 4; Line 66</t>
  </si>
  <si>
    <t>Line 7 x Line 8</t>
  </si>
  <si>
    <t xml:space="preserve">     Total Incentive ROE Project Transmission Revenue</t>
  </si>
  <si>
    <t>Line 1 + Line 5 + 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</si>
  <si>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</si>
  <si>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Abandoned Project Cost Amortization Expense</t>
  </si>
  <si>
    <t>Statement AJ; Line 21</t>
  </si>
  <si>
    <t>Total Incentive Transmission Plant Abandoned Project Cost Rate Base</t>
  </si>
  <si>
    <t>Page 3; Line 37</t>
  </si>
  <si>
    <t>Statement AV; Page 3; Line 32</t>
  </si>
  <si>
    <t xml:space="preserve">     Incentive Trans. Plant Aband. Proj. Return &amp; Assoc. Inc. Taxes - Base ROE</t>
  </si>
  <si>
    <t>Line 16 x Line 17</t>
  </si>
  <si>
    <t>Shall be Zero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</si>
  <si>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</si>
  <si>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</si>
  <si>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</si>
  <si>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</si>
  <si>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</si>
  <si>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</si>
  <si>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t>Page 3; Line 39</t>
  </si>
  <si>
    <t xml:space="preserve">     Incentive CWIP Return and Associated Income Taxes - Base ROE</t>
  </si>
  <si>
    <t>Line 27 x Line 28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</si>
  <si>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</si>
  <si>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</si>
  <si>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</si>
  <si>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</si>
  <si>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</si>
  <si>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</si>
  <si>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</si>
  <si>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</si>
  <si>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</si>
  <si>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Total Prior Year Revenues (PYRR) or Base Period Revenue is for 12 months ending the applicable cycle base period.</t>
  </si>
  <si>
    <t>A. Transmission Rate Base:</t>
  </si>
  <si>
    <t>Net Transmission Plant:</t>
  </si>
  <si>
    <t>Transmission Plant</t>
  </si>
  <si>
    <t>Page 4; Line 16</t>
  </si>
  <si>
    <t>Transmission Related Electric Miscellaneous Intangible Plant</t>
  </si>
  <si>
    <t>Page 4; Line 17</t>
  </si>
  <si>
    <t>Transmission Related General Plant</t>
  </si>
  <si>
    <t>Page 4; Line 18</t>
  </si>
  <si>
    <t>Transmission Related Common Plant</t>
  </si>
  <si>
    <t>Page 4; Line 19</t>
  </si>
  <si>
    <t xml:space="preserve">     Total Net Transmission Plant</t>
  </si>
  <si>
    <t>Sum Lines 2 thru 5</t>
  </si>
  <si>
    <t>Rate Base Additions:</t>
  </si>
  <si>
    <t>Transmission Plant Held for Future Use</t>
  </si>
  <si>
    <t>Statement AG; Line 1</t>
  </si>
  <si>
    <t>Transmission Plant Abandoned Project Cost</t>
  </si>
  <si>
    <t>Statement Misc; Line 3</t>
  </si>
  <si>
    <t xml:space="preserve">     Total Rate Base Additions</t>
  </si>
  <si>
    <t>Line 9 + Line 10</t>
  </si>
  <si>
    <t>Rate Base Reductions:</t>
  </si>
  <si>
    <r>
      <t xml:space="preserve">Transmission Related Accum. Def. Inc. Taxes </t>
    </r>
    <r>
      <rPr>
        <b/>
        <vertAlign val="superscript"/>
        <sz val="12"/>
        <rFont val="Times New Roman"/>
        <family val="1"/>
      </rPr>
      <t>1</t>
    </r>
  </si>
  <si>
    <t>Pg5 Rev Statement AF; Line 7</t>
  </si>
  <si>
    <t>Transmission Plant Abandoned Accum. Def. Inc. Taxes</t>
  </si>
  <si>
    <t>Statement AF; Line 11</t>
  </si>
  <si>
    <t xml:space="preserve">     Total Rate Base Reductions</t>
  </si>
  <si>
    <t>Line 14 + Line 15</t>
  </si>
  <si>
    <t>Working Capital:</t>
  </si>
  <si>
    <t xml:space="preserve">Transmission Related Materials and Supplies </t>
  </si>
  <si>
    <t>Statement AL; Line 5</t>
  </si>
  <si>
    <t>Transmission Related Prepayments</t>
  </si>
  <si>
    <t>Statement AL; Line 9</t>
  </si>
  <si>
    <t>Transmission Related Cash Working Capital</t>
  </si>
  <si>
    <t>Pg7 Rev Statement AL; Line 19</t>
  </si>
  <si>
    <t xml:space="preserve">     Total Working Capital</t>
  </si>
  <si>
    <t>Sum Lines 19 thru 21</t>
  </si>
  <si>
    <t>Other Regulatory Assets/Liabilities</t>
  </si>
  <si>
    <t>Statement Misc; Line 5</t>
  </si>
  <si>
    <t>Unfunded Reserves</t>
  </si>
  <si>
    <t>Statement Misc; Line 7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</si>
  <si>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</si>
  <si>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</si>
  <si>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</si>
  <si>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Net Incentive Transmission Plant</t>
  </si>
  <si>
    <t>Page 4; Line 25</t>
  </si>
  <si>
    <t xml:space="preserve">Incentive Transmission Plant Accum. Def. Income Taxes </t>
  </si>
  <si>
    <t>Statement AF; Line 9</t>
  </si>
  <si>
    <t xml:space="preserve">     Total Incentive ROE Project Transmission Rate Base</t>
  </si>
  <si>
    <t>Line 30 + Line 31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</si>
  <si>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2</t>
    </r>
  </si>
  <si>
    <t>Incentive Transmission Plant Abandoned Project Cost</t>
  </si>
  <si>
    <t>Statement Misc; Line 9</t>
  </si>
  <si>
    <t>Incentive Transmission Plant Abandoned Project Cost Accum. Def. Inc. Taxes</t>
  </si>
  <si>
    <t>Statement AF; Line 13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</si>
  <si>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</si>
  <si>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</si>
  <si>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</si>
  <si>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Statement AM; Line 1</t>
  </si>
  <si>
    <t xml:space="preserve">Represents Transmission Related Net ADIT (Liab)/Asset and Net (Excess)/Deficient ADIT. </t>
  </si>
  <si>
    <t>A. Transmission Plant:</t>
  </si>
  <si>
    <t>Gross Transmission Plant:</t>
  </si>
  <si>
    <t>Statement AD; Line 11</t>
  </si>
  <si>
    <t>Transmission Related Electric Misc. Intangible Plant</t>
  </si>
  <si>
    <t>Statement AD; Line 27</t>
  </si>
  <si>
    <t>Statement AD; Line 29</t>
  </si>
  <si>
    <t>Statement AD; Line 31</t>
  </si>
  <si>
    <t xml:space="preserve">     Total Gross Transmission Plant</t>
  </si>
  <si>
    <t>Transmission Related Depreciation Reserve:</t>
  </si>
  <si>
    <t xml:space="preserve">Transmission Plant Depreciation Reserve </t>
  </si>
  <si>
    <t>Statement AE; Line 1</t>
  </si>
  <si>
    <t>Transmission Related Electric Misc. Intangible Plant Amortization Reserve</t>
  </si>
  <si>
    <t>Statement AE; Line 11</t>
  </si>
  <si>
    <t>Transmission Related General Plant Depr Reserve</t>
  </si>
  <si>
    <t>Statement AE; Line 13</t>
  </si>
  <si>
    <t>Transmission Related Common Plant Depr Reserve</t>
  </si>
  <si>
    <t>Statement AE; Line 15</t>
  </si>
  <si>
    <t xml:space="preserve">     Total Transmission Related Depreciation Reserve</t>
  </si>
  <si>
    <t>Sum Lines 9 thru 12</t>
  </si>
  <si>
    <t>Line 2 Minus Line 9</t>
  </si>
  <si>
    <t>Line 3 Minus Line 10</t>
  </si>
  <si>
    <t>Line 4 Minus Line 11</t>
  </si>
  <si>
    <t>Line 5 Minus Line 12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</si>
  <si>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</si>
  <si>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</si>
  <si>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</si>
  <si>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Statement AD; Line 13</t>
  </si>
  <si>
    <t>Incentive Transmission Plant Depreciation Reserve</t>
  </si>
  <si>
    <t>Statement AE; Line 19</t>
  </si>
  <si>
    <t xml:space="preserve">     Total Net Incentive Transmission Plant</t>
  </si>
  <si>
    <t>Line 23 Minus Line 24</t>
  </si>
  <si>
    <t>The Incentive ROE Transmission plant and depreciation reserve will be tracked and shown for each incentive project and lines 23 through 25 will be repeated for each project.</t>
  </si>
  <si>
    <t>Statement AH</t>
  </si>
  <si>
    <t>Operation and Maintenance Expenses</t>
  </si>
  <si>
    <t>Base Period &amp; True-Up Period 12 - Months Ending December 31, 2022</t>
  </si>
  <si>
    <t>FERC Form 1</t>
  </si>
  <si>
    <t>Page; Line; Col.</t>
  </si>
  <si>
    <t>Derivation of Transmission Operation and Maintenance Expense:</t>
  </si>
  <si>
    <t>Total Transmission O&amp;M Expense</t>
  </si>
  <si>
    <t>320-323; 112; b</t>
  </si>
  <si>
    <t>AH-1; Line 33; Col. a</t>
  </si>
  <si>
    <t>Adjustments to Per Book Transmission O&amp;M Expense: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</si>
  <si>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Scheduling, System Control &amp; Dispatch Services</t>
    </r>
  </si>
  <si>
    <t>Negative of AH-1; Line 38;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</si>
  <si>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Reliability, Planning &amp; Standards Development</t>
    </r>
  </si>
  <si>
    <t>Negative of AH-1; Line 39;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</si>
  <si>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Transmission of Electricity by Others</t>
    </r>
  </si>
  <si>
    <t>Negative of AH-1; Line 41;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</si>
  <si>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 xml:space="preserve">Miscellaneous Transmission Expense </t>
    </r>
  </si>
  <si>
    <t>Negative of AH-1; Line 46; Col. b</t>
  </si>
  <si>
    <t xml:space="preserve">   Other Transmission O&amp;M Exclusion Adjustments </t>
  </si>
  <si>
    <t>Negative of AH-1; Sum Lines (37, 40); Col. b</t>
  </si>
  <si>
    <t xml:space="preserve">   Other Cost Adjustments</t>
  </si>
  <si>
    <t>Negative of Pg6.2 Rev AH-1; Line 33; Col. d</t>
  </si>
  <si>
    <t xml:space="preserve">     Total Adjusted Transmission O&amp;M Expenses </t>
  </si>
  <si>
    <t>Sum Lines 2 thru 9</t>
  </si>
  <si>
    <t>Derivation of Administrative and General Expense:</t>
  </si>
  <si>
    <t>Total Administrative &amp; General Expense</t>
  </si>
  <si>
    <t>320-323; 197; b</t>
  </si>
  <si>
    <t>AH-2; Line 16; Col. a</t>
  </si>
  <si>
    <t>Adjustments to Per Book A&amp;G Expense:</t>
  </si>
  <si>
    <t xml:space="preserve"> Abandoned Projects</t>
  </si>
  <si>
    <t>Negative of AH-2; Line 38; Col. a</t>
  </si>
  <si>
    <t xml:space="preserve">   CPUC energy efficiency programs</t>
  </si>
  <si>
    <t>Negative of AH-2; Sum Lines (27, 33); Col. a ; and Line 29; Col. b</t>
  </si>
  <si>
    <r>
      <t xml:space="preserve">   CPUC Intervenor Funding Expense - Transmission </t>
    </r>
    <r>
      <rPr>
        <b/>
        <vertAlign val="superscript"/>
        <sz val="12"/>
        <rFont val="Times New Roman"/>
        <family val="1"/>
      </rPr>
      <t>1</t>
    </r>
  </si>
  <si>
    <t>Negative of AH-2; Line 34; Col. a</t>
  </si>
  <si>
    <t xml:space="preserve">   CPUC Intervenor Funding Expense - Distribution</t>
  </si>
  <si>
    <t>Negative of AH-2; Line 35; Col. a</t>
  </si>
  <si>
    <t xml:space="preserve">   CPUC reimbursement fees</t>
  </si>
  <si>
    <t>Negative of AH-2; Line 31; Col. a</t>
  </si>
  <si>
    <t xml:space="preserve">   Injuries &amp; Damages</t>
  </si>
  <si>
    <t>Not Applicable to 2022 Base Period</t>
  </si>
  <si>
    <t xml:space="preserve">   General Advertising Expenses </t>
  </si>
  <si>
    <t>Negative of AH-2; Line 37; Col. b</t>
  </si>
  <si>
    <t xml:space="preserve">   Franchise Requirements</t>
  </si>
  <si>
    <t>Negative of AH-2; Line 30; Col. b</t>
  </si>
  <si>
    <t xml:space="preserve">   Hazardous substances - Hazardous Substance Cleanup Cost Account</t>
  </si>
  <si>
    <t>Negative of AH-2; Line 40 Col. b</t>
  </si>
  <si>
    <t xml:space="preserve">   Litigation expenses - Litigation Cost Memorandum Account (LCMA)</t>
  </si>
  <si>
    <t>Negative of AH-2; Line 32; Col. a</t>
  </si>
  <si>
    <t xml:space="preserve">   Other A&amp;G Exclusion Adjustments</t>
  </si>
  <si>
    <t>Negative of AH-2; Sum Lines (28, 39); Col. a; and Sum Lines (21, 22, 25); Col. b</t>
  </si>
  <si>
    <t>Negative of Pg6.4 Rev AH-2; Line 16; Col. d</t>
  </si>
  <si>
    <t xml:space="preserve">     Total Adjusted A&amp;G Expenses Including Property Insurance</t>
  </si>
  <si>
    <t>Sum Lines 12 thru 26</t>
  </si>
  <si>
    <t>Less: Property Insurance (Due to different allocation factor)</t>
  </si>
  <si>
    <t>Negative of AH-2; Line 5; Col. c</t>
  </si>
  <si>
    <t>Total Adjusted A&amp;G Expenses Excluding Property Insurance</t>
  </si>
  <si>
    <t>Line 27 + Line 28</t>
  </si>
  <si>
    <t>Transmission Wages and Salaries Allocation Factor</t>
  </si>
  <si>
    <t>Statement AI; Line 15</t>
  </si>
  <si>
    <t>Transmission Related Administrative &amp; General Expenses</t>
  </si>
  <si>
    <t>Line 29 x Line 30</t>
  </si>
  <si>
    <t>Property Insurance Allocated to Transmission, General, and Common Plant</t>
  </si>
  <si>
    <t>Negative of Line 28 x Line 52</t>
  </si>
  <si>
    <t xml:space="preserve">     Transmission Related A&amp;G Expense Including Property Insurance Expense</t>
  </si>
  <si>
    <t>Line 31 + Line 32</t>
  </si>
  <si>
    <t>Derivation of Transmission Plant Property Insurance Allocation Factor:</t>
  </si>
  <si>
    <t>Transmission Plant &amp; Incentive Transmission Plant</t>
  </si>
  <si>
    <t>Statement AD; Line 25</t>
  </si>
  <si>
    <t xml:space="preserve">Transmission Related Common Plant </t>
  </si>
  <si>
    <t xml:space="preserve">     Total Transmission Related Investment in Plant</t>
  </si>
  <si>
    <t>Sum Lines 36 thru 39</t>
  </si>
  <si>
    <t>Total Transmission Plant &amp; Incentive Transmission Plant</t>
  </si>
  <si>
    <t>Line 36 Above</t>
  </si>
  <si>
    <t>Total Steam Production Plant</t>
  </si>
  <si>
    <t>Statement AD; Line 1</t>
  </si>
  <si>
    <t>Total Nuclear Production Plant</t>
  </si>
  <si>
    <t>Total Other Production Plant</t>
  </si>
  <si>
    <t>Statement AD; Line 7</t>
  </si>
  <si>
    <t>Total Distribution Plant</t>
  </si>
  <si>
    <t>Statement AD; Line 9</t>
  </si>
  <si>
    <t>Total General Plant</t>
  </si>
  <si>
    <t>Statement AD; Line 17</t>
  </si>
  <si>
    <t>Total Common Plant</t>
  </si>
  <si>
    <t>Statement AD; Line 19</t>
  </si>
  <si>
    <t xml:space="preserve">     Total Plant in Service Excluding SONGS</t>
  </si>
  <si>
    <t>Sum Lines 42 thru 49</t>
  </si>
  <si>
    <t>Transmission Property Insurance and Tax Allocation Factor</t>
  </si>
  <si>
    <t>Line 40 / Line 50</t>
  </si>
  <si>
    <t xml:space="preserve">Items in BOLD have changed to correct the over-allocation of "Duplicate Charges (Company Energy Use)" Credit accounted for in FERC account 929 and adjustments attributed to </t>
  </si>
  <si>
    <t>Fire Brigade Expenses as required by FERC Order ER24-524.</t>
  </si>
  <si>
    <t>The CPUC Intervenor Expense for Transmission shall be treated as an exclusion in A&amp;G but added back to the Retail BTRR on BK-1; Page 1; Line 5. This expense will be</t>
  </si>
  <si>
    <t>excluded in Wholesale BTRR on BK-2; Line 3.</t>
  </si>
  <si>
    <t>Electric Transmission O&amp;M Expenses</t>
  </si>
  <si>
    <t xml:space="preserve"> 12 Months Ending December 31, 2022</t>
  </si>
  <si>
    <t>(a)</t>
  </si>
  <si>
    <t>(b)</t>
  </si>
  <si>
    <t>(c) = (a) - (b)</t>
  </si>
  <si>
    <r>
      <t>(d)</t>
    </r>
    <r>
      <rPr>
        <b/>
        <vertAlign val="superscript"/>
        <sz val="12"/>
        <rFont val="Times New Roman"/>
        <family val="1"/>
      </rPr>
      <t xml:space="preserve"> 1</t>
    </r>
  </si>
  <si>
    <t>(e) = (c) - (d)</t>
  </si>
  <si>
    <t>FERC</t>
  </si>
  <si>
    <t>Total</t>
  </si>
  <si>
    <t>Excluded</t>
  </si>
  <si>
    <t xml:space="preserve">Add / (Deduct) </t>
  </si>
  <si>
    <t>Revised</t>
  </si>
  <si>
    <t>Acct</t>
  </si>
  <si>
    <t>Description</t>
  </si>
  <si>
    <t>Per Books</t>
  </si>
  <si>
    <t>Expenses</t>
  </si>
  <si>
    <t>Adjusted</t>
  </si>
  <si>
    <t>O&amp;M Cost Adj</t>
  </si>
  <si>
    <t xml:space="preserve">O&amp;M </t>
  </si>
  <si>
    <t>Electric Transmission Operation</t>
  </si>
  <si>
    <t>Operation Supervision and Engineering</t>
  </si>
  <si>
    <t>Form 1; Page 320-323; Line 83</t>
  </si>
  <si>
    <t>Load Dispatch - Reliability</t>
  </si>
  <si>
    <t>Form 1; Page 320-323; Line 85</t>
  </si>
  <si>
    <t>Load Dispatch - Monitor and Operate Transmission System</t>
  </si>
  <si>
    <t>Form 1; Page 320-323; Line 86</t>
  </si>
  <si>
    <t>Load Dispatch - Transmission Service and Scheduling</t>
  </si>
  <si>
    <t>Form 1; Page 320-323; Line 87</t>
  </si>
  <si>
    <t xml:space="preserve">Scheduling, System Control and Dispatch Services </t>
  </si>
  <si>
    <t>Form 1; Page 320-323; Line 88</t>
  </si>
  <si>
    <t>Reliability, Planning and Standards Development</t>
  </si>
  <si>
    <t>Form 1; Page 320-323; Line 89</t>
  </si>
  <si>
    <t>Transmission Service Studies</t>
  </si>
  <si>
    <t>Form 1; Page 320-323; Line 90</t>
  </si>
  <si>
    <t>Generation Interconnection Studies</t>
  </si>
  <si>
    <t>Form 1; Page 320-323; Line 91</t>
  </si>
  <si>
    <t xml:space="preserve">Reliability, Planning and Standards Development Services </t>
  </si>
  <si>
    <t>Form 1; Page 320-323; Line 92</t>
  </si>
  <si>
    <t>Station Expenses</t>
  </si>
  <si>
    <t>Form 1; Page 320-323; Line 93</t>
  </si>
  <si>
    <r>
      <t xml:space="preserve">Overhead Line Expenses </t>
    </r>
    <r>
      <rPr>
        <b/>
        <sz val="12"/>
        <rFont val="Times New Roman"/>
        <family val="1"/>
      </rPr>
      <t xml:space="preserve"> </t>
    </r>
  </si>
  <si>
    <t>Form 1; Page 320-323; Line 94</t>
  </si>
  <si>
    <t>Underground Line Expenses</t>
  </si>
  <si>
    <t>Form 1; Page 320-323; Line 95</t>
  </si>
  <si>
    <t>Transmission of Electricity by Others</t>
  </si>
  <si>
    <t>Form 1; Page 320-323; Line 96</t>
  </si>
  <si>
    <t>Misc. Transmission Expenses</t>
  </si>
  <si>
    <t>Form 1; Page 320-323; Line 97</t>
  </si>
  <si>
    <t>Rents</t>
  </si>
  <si>
    <t>Form 1; Page 320-323; Line 98</t>
  </si>
  <si>
    <t xml:space="preserve">     Total Electric Transmission Operation </t>
  </si>
  <si>
    <t>Electric Transmission Maintenance</t>
  </si>
  <si>
    <t>Maintenance Supervision and Engineering</t>
  </si>
  <si>
    <t>Form 1; Page 320-323; Line 101</t>
  </si>
  <si>
    <t>Maintenance of Structures</t>
  </si>
  <si>
    <t>Form 1; Page 320-323; Line 102</t>
  </si>
  <si>
    <t>Maintenance of Computer Hardware</t>
  </si>
  <si>
    <t>Form 1; Page 320-323; Line 103</t>
  </si>
  <si>
    <t>Maintenance of Computer Software</t>
  </si>
  <si>
    <t>Form 1; Page 320-323; Line 104</t>
  </si>
  <si>
    <t>Maintenance of Communication Equipment</t>
  </si>
  <si>
    <t>Form 1; Page 320-323; Line 105</t>
  </si>
  <si>
    <t>Maintenance of Misc. Regional Transmission Plant</t>
  </si>
  <si>
    <t>Form 1; Page 320-323; Line 106</t>
  </si>
  <si>
    <t>Maintenance of Station Equipment</t>
  </si>
  <si>
    <t>Form 1; Page 320-323; Line 107</t>
  </si>
  <si>
    <t>Maintenance of Overhead Lines</t>
  </si>
  <si>
    <t>Form 1; Page 320-323; Line 108</t>
  </si>
  <si>
    <t>Maintenance of Underground Lines</t>
  </si>
  <si>
    <t>Form 1; Page 320-323; Line 109</t>
  </si>
  <si>
    <t>Maintenance of Misc. Transmission Plant</t>
  </si>
  <si>
    <t>Form 1; Page 320-323; Line 110</t>
  </si>
  <si>
    <t xml:space="preserve">     Total Electric Transmission Maintenance</t>
  </si>
  <si>
    <t>Total Electric Transmission O&amp;M Expenses</t>
  </si>
  <si>
    <t>Excluded Expenses (recovery method in parentheses):</t>
  </si>
  <si>
    <t>560</t>
  </si>
  <si>
    <t>Executive ICP</t>
  </si>
  <si>
    <t xml:space="preserve">561.4 </t>
  </si>
  <si>
    <t>Scheduling, System Control and Dispatch Services (ERRA)</t>
  </si>
  <si>
    <t>Reliability, Planning and Standards Development Services (ERRA)</t>
  </si>
  <si>
    <t>562</t>
  </si>
  <si>
    <t>Late fee penalties</t>
  </si>
  <si>
    <t>Transmission of Electricity by Others (ERRA)</t>
  </si>
  <si>
    <t>566</t>
  </si>
  <si>
    <t>Century Energy Systems Balancing Account (CES-21BA)</t>
  </si>
  <si>
    <t>Hazardous Substance Cleanup Cost Memo Account (HSCCMA)</t>
  </si>
  <si>
    <t>ISO Grid Management Costs (ERRA)</t>
  </si>
  <si>
    <t>Reliability Services (RS rates)</t>
  </si>
  <si>
    <t xml:space="preserve">Other (TRBAA, TACBAA) </t>
  </si>
  <si>
    <t>Total Excluded Expenses</t>
  </si>
  <si>
    <t>Items in BOLD have changed due to adjustments attributed to Fire Brigade Expenses as required by FERC Order ER24-524.</t>
  </si>
  <si>
    <t>Represents 2022 O&amp;M expenses for in-house fire brigade costs transferred to A&amp;G FERC account 923, Outside Services Employed per FERC Order in SDG&amp;E's TO5 Cycle 6 (ER24-524).</t>
  </si>
  <si>
    <t>Statement AL</t>
  </si>
  <si>
    <t>Working Capital</t>
  </si>
  <si>
    <t>Working</t>
  </si>
  <si>
    <t>13-Months</t>
  </si>
  <si>
    <t>Cash</t>
  </si>
  <si>
    <t>Average Balance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</si>
  <si>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</t>
    </r>
  </si>
  <si>
    <t>AL-1; Line 18</t>
  </si>
  <si>
    <t>Transmission Plant Allocation Factor</t>
  </si>
  <si>
    <t>Statement AD; Line 35</t>
  </si>
  <si>
    <t xml:space="preserve">     Transmission Related Materials and Supplies </t>
  </si>
  <si>
    <t>Line 1 x Line 3</t>
  </si>
  <si>
    <r>
      <t xml:space="preserve">B. Prepayments </t>
    </r>
    <r>
      <rPr>
        <b/>
        <vertAlign val="superscript"/>
        <sz val="12"/>
        <rFont val="Times New Roman"/>
        <family val="1"/>
      </rPr>
      <t>1, 2</t>
    </r>
  </si>
  <si>
    <t>110-111; Footnote Data (b)</t>
  </si>
  <si>
    <t>AL-2; Line 18</t>
  </si>
  <si>
    <t xml:space="preserve">     Transmission Related Prepayments </t>
  </si>
  <si>
    <t>Line 3 x Line 7</t>
  </si>
  <si>
    <t>C. Derivation of Transmission Related Cash Working Capital - Retail:</t>
  </si>
  <si>
    <t xml:space="preserve">   Transmission O&amp;M Expense</t>
  </si>
  <si>
    <t>Pg6 Rev Stmt AH; Line 10</t>
  </si>
  <si>
    <t xml:space="preserve">   Transmission Related A&amp;G Expense - Excl. Intervenor Funding Expense</t>
  </si>
  <si>
    <t>Pg6; Rev. Stmt AH; Line 33</t>
  </si>
  <si>
    <t xml:space="preserve">   CPUC Intervenor Funding Expense - Transmission</t>
  </si>
  <si>
    <t>Negative of Statement AH; Line 17</t>
  </si>
  <si>
    <t xml:space="preserve">     Total</t>
  </si>
  <si>
    <t>Sum Lines 12 thru 14</t>
  </si>
  <si>
    <t xml:space="preserve">   One Eighth O&amp;M Rule</t>
  </si>
  <si>
    <t>FERC Method = 1/8 of O&amp;M Expense</t>
  </si>
  <si>
    <t xml:space="preserve">     Transmission Related Cash Working Capital - Retail Customers</t>
  </si>
  <si>
    <t>Line 15 x Line 17</t>
  </si>
  <si>
    <t>D. Adj. to Back Out CPUC Intervenor Funding Exp. Embedded in Retail Working Cash:</t>
  </si>
  <si>
    <t>Line 14 Above</t>
  </si>
  <si>
    <t>Line 17 Above</t>
  </si>
  <si>
    <t>Adj. to Transmission Related Cash Working Capital - Wholesale Customers</t>
  </si>
  <si>
    <t>Line 22 x Line 24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</si>
  <si>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ROE:</t>
    </r>
  </si>
  <si>
    <r>
      <t xml:space="preserve">     CPUC Intervenor Funding Expense Revenue Adj. - Base ROE </t>
    </r>
    <r>
      <rPr>
        <b/>
        <vertAlign val="superscript"/>
        <sz val="12"/>
        <rFont val="Times New Roman"/>
        <family val="1"/>
      </rPr>
      <t>3</t>
    </r>
  </si>
  <si>
    <t>Line 26 x Line 28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</si>
  <si>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Adder:</t>
    </r>
  </si>
  <si>
    <r>
      <t xml:space="preserve">     CPUC Intervenor Funding Expense Revenue Adj. - CAISO Participation ROE Adder </t>
    </r>
    <r>
      <rPr>
        <b/>
        <vertAlign val="superscript"/>
        <sz val="12"/>
        <rFont val="Times New Roman"/>
        <family val="1"/>
      </rPr>
      <t>3</t>
    </r>
  </si>
  <si>
    <t>Line 26 x Line 32</t>
  </si>
  <si>
    <t>The balances for Materials &amp; Supplies and Prepayments are derived based on a 13-month average balance.</t>
  </si>
  <si>
    <t>The 13-Month Avg. for Electric Plant Prepayments included on FERC Form 1; Page 110-111; Footnote Data (b) is slightly incorrect. During the preparation of the TO5 Cycle 5 filing, an error</t>
  </si>
  <si>
    <t>was identified in the allocation used to prepare the footnote. The 13-Month Avg. included in TO5 Cycle 5 is the correct amount.</t>
  </si>
  <si>
    <t>Working Capital Adjustment to show that Wholesale customers do not pay for CPUC Intervenor Funding Expense.</t>
  </si>
  <si>
    <t>Statement AV</t>
  </si>
  <si>
    <t>Cost of Capital and Fair Rate of Return</t>
  </si>
  <si>
    <t>Long-Term Debt Component - Denominator:</t>
  </si>
  <si>
    <t>Bonds (Acct 221)</t>
  </si>
  <si>
    <t>112-113; 18; c</t>
  </si>
  <si>
    <t>Less: Reacquired Bonds (Acct 222)</t>
  </si>
  <si>
    <t>112-113; 19; c</t>
  </si>
  <si>
    <t>Other Long-Term Debt (Acct 224)</t>
  </si>
  <si>
    <t>112-113; 21; c</t>
  </si>
  <si>
    <t>Unamortized Premium on Long-Term Debt (Acct 225)</t>
  </si>
  <si>
    <t>112-113; 22; c</t>
  </si>
  <si>
    <t>Less: Unamortized Discount on Long-Term Debt-Debit (Acct 226)</t>
  </si>
  <si>
    <t>112-113; 23; c</t>
  </si>
  <si>
    <t xml:space="preserve">     LTD = Long Term Debt</t>
  </si>
  <si>
    <t>Sum Lines 2 thru 6</t>
  </si>
  <si>
    <t>Long-Term Debt Component - Numerator:</t>
  </si>
  <si>
    <t>Interest on Long-Term Debt (Acct 427)</t>
  </si>
  <si>
    <t>114-117; 62; c</t>
  </si>
  <si>
    <t>Amort. of Debt Disc. and Expense (Acct 428)</t>
  </si>
  <si>
    <t>114-117; 63; c</t>
  </si>
  <si>
    <t>Amortization of Loss on Reacquired Debt (Acct 428.1)</t>
  </si>
  <si>
    <t>114-117; 64; c</t>
  </si>
  <si>
    <t>Less: Amort. of Premium on Debt-Credit (Acct 429)</t>
  </si>
  <si>
    <t>114-117; 65; c</t>
  </si>
  <si>
    <t>Less: Amortization of Gain on Reacquired Debt-Credit (Acct 429.1)</t>
  </si>
  <si>
    <t>114-117; 66; c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</si>
  <si>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</si>
  <si>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</si>
  <si>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</si>
  <si>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</si>
  <si>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</si>
  <si>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</si>
  <si>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112-113; 3; c</t>
  </si>
  <si>
    <t>d(pf) = Total Dividends Declared-Preferred Stocks (Acct 437)</t>
  </si>
  <si>
    <t>118-119; 29; c</t>
  </si>
  <si>
    <t xml:space="preserve">     Cost of Preferred Equity</t>
  </si>
  <si>
    <t>Line 21 / Line 20</t>
  </si>
  <si>
    <t>Common Equity Component:</t>
  </si>
  <si>
    <t>Proprietary Capital</t>
  </si>
  <si>
    <t>112-113; 16; c</t>
  </si>
  <si>
    <t>Less: Preferred Stock (Acct 204)</t>
  </si>
  <si>
    <t>Negative of Line 20 Above</t>
  </si>
  <si>
    <t>Less: Unappropriated Undistributed Subsidiary Earnings (Acct 216.1)</t>
  </si>
  <si>
    <t>112-113; 12; c</t>
  </si>
  <si>
    <t>Accumulated Other Comprehensive Income (Acct 219)</t>
  </si>
  <si>
    <t>112-113; 15; c</t>
  </si>
  <si>
    <t xml:space="preserve">     CS = Common Stock</t>
  </si>
  <si>
    <t>Sum Lines 25 thru 28</t>
  </si>
  <si>
    <t>Base Return on Common Equity:</t>
  </si>
  <si>
    <t>TO5 Offer of Settlement; Section II.A.1.5.1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</si>
  <si>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</si>
  <si>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</si>
  <si>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</si>
  <si>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</si>
  <si>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</si>
  <si>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</si>
  <si>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</si>
  <si>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</si>
  <si>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</si>
  <si>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</si>
  <si>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</si>
  <si>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</si>
  <si>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</si>
  <si>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</si>
  <si>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</si>
  <si>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>Col. c = Line 32 Above</t>
  </si>
  <si>
    <t xml:space="preserve">     Total Capital</t>
  </si>
  <si>
    <t>Sum Lines 37 thru 39</t>
  </si>
  <si>
    <t>Cost of Equity Component (Preferred &amp; Common):</t>
  </si>
  <si>
    <t>Line 38 + Line 39; Col. d</t>
  </si>
  <si>
    <r>
      <t>CAISO Participation ROE Adder:</t>
    </r>
    <r>
      <rPr>
        <sz val="12"/>
        <rFont val="Times New Roman"/>
        <family val="1"/>
      </rPr>
      <t xml:space="preserve"> </t>
    </r>
  </si>
  <si>
    <t>Shall be Zero for ROE Adder</t>
  </si>
  <si>
    <t>Col. c = Line 45 Above</t>
  </si>
  <si>
    <t>Sum Lines 50 thru 52</t>
  </si>
  <si>
    <t>Cost of Common Equity Component (CAISO Participation ROE Adder):</t>
  </si>
  <si>
    <t>Line 52; Col. d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</si>
  <si>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</si>
  <si>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</si>
  <si>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</si>
  <si>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</si>
  <si>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</si>
  <si>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</si>
  <si>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</si>
  <si>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</si>
  <si>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Incentive Cost of Equity Component (Preferred &amp; Common):</t>
  </si>
  <si>
    <t>Line 7 + Line 8; Col. d</t>
  </si>
  <si>
    <t>Order No. 679, 116 FERC ¶ 61,057 at P 326</t>
  </si>
  <si>
    <t>Col. c = Line 14 Above</t>
  </si>
  <si>
    <t>Line 21; Col. d</t>
  </si>
  <si>
    <t>The Incentive Return on Common Equity will be tracked and shown separately for each project. As a result, lines 1 through 24 will be repeated for each project.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</si>
  <si>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</si>
  <si>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</si>
  <si>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</si>
  <si>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</si>
  <si>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>Page 1; Line 42</t>
  </si>
  <si>
    <t xml:space="preserve">     B = Transmission Total Federal Tax Adjustments</t>
  </si>
  <si>
    <t>Negative of Statement AR; Line 9</t>
  </si>
  <si>
    <t xml:space="preserve">     C = Equity AFUDC Component of Transmission Depreciation Expense</t>
  </si>
  <si>
    <t>AV-1A; Line 49</t>
  </si>
  <si>
    <t xml:space="preserve">     D = Transmission Rate Base</t>
  </si>
  <si>
    <t>Pg3.3 Rev Statement BK-1; Page 3; Line 27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</si>
  <si>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</si>
  <si>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</si>
  <si>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</si>
  <si>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</si>
  <si>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</si>
  <si>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</si>
  <si>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</si>
  <si>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</si>
  <si>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Transmission Total State Tax Adjustments</t>
  </si>
  <si>
    <t>Negative of Statement AT; Line 9</t>
  </si>
  <si>
    <t>Line 8 Above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</si>
  <si>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</si>
  <si>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</si>
  <si>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</si>
  <si>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</si>
  <si>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</si>
  <si>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</si>
  <si>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(((A) + (C / D) + Federal Income Tax) * (ST)) - (B / D)</t>
  </si>
  <si>
    <t>State Income Tax Expense</t>
  </si>
  <si>
    <t xml:space="preserve">                                                                     (1 - ST)</t>
  </si>
  <si>
    <t>C. Total Federal &amp; State Income Tax Rate:</t>
  </si>
  <si>
    <t>Line 12 + Line 25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</si>
  <si>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</si>
  <si>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</si>
  <si>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</si>
  <si>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t>Line 28 + Line 30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</si>
  <si>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</si>
  <si>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</si>
  <si>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Page 1; Line 55</t>
  </si>
  <si>
    <t>Line 40 Above</t>
  </si>
  <si>
    <t>Line 42 Above</t>
  </si>
  <si>
    <t>Line 43 Above</t>
  </si>
  <si>
    <t>Line 46 Above</t>
  </si>
  <si>
    <t>Line 46 + Line 59</t>
  </si>
  <si>
    <t>D. Total Weighted Cost of Common Equity - CAISO Participation ROE Adder:</t>
  </si>
  <si>
    <t>Page 1; Line 53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</si>
  <si>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</si>
  <si>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>Line 62 + Line 64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</si>
  <si>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</si>
  <si>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</si>
  <si>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Shall be Zero for Incentive ROE Projects</t>
  </si>
  <si>
    <t xml:space="preserve">     D = Total Incentive ROE Project Transmission Rate Base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</si>
  <si>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</si>
  <si>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</si>
  <si>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</si>
  <si>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</si>
  <si>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>Page 3; Line 23</t>
  </si>
  <si>
    <t>D. Total Incentive Weighted Cost of Capital:</t>
  </si>
  <si>
    <t>Page 2; Line 9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</si>
  <si>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</si>
  <si>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</si>
  <si>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>Page 3; Line 44</t>
  </si>
  <si>
    <t>Page 3; Line 57</t>
  </si>
  <si>
    <t>Page 2; Line 22</t>
  </si>
  <si>
    <t>The Incentive Cost of Capital Rate calculation will be tracked and shown separately for each project. As a result, lines 1 through 66 will be repeated for each project.</t>
  </si>
  <si>
    <t>Pg5.3 Rev Stmt AV; Line 66</t>
  </si>
  <si>
    <t xml:space="preserve">Source:As filed TO5 Cycle 6; Rev BK-1 in TO6 Cycle 2; ER26-632 </t>
  </si>
  <si>
    <t>Items in BOLD have changed due to clearing the ROE Adder to zero for the TO6 Cycle 1 filing ER25-270 as compared to the original TO5 Cycle 6 filing ER24-524.</t>
  </si>
  <si>
    <t xml:space="preserve">Source:As filed TO5 Cycle 6; Rev AH-1 in TO6 Cycle 1; ER25-270 </t>
  </si>
  <si>
    <t>Represents 2022 O&amp;M expenses for Tree Trimming that was incorrectly booked to CPUC jurisdictional Tree Trimming Balancing Account (TTBA).</t>
  </si>
  <si>
    <r>
      <t>(f)</t>
    </r>
    <r>
      <rPr>
        <b/>
        <vertAlign val="superscript"/>
        <sz val="12"/>
        <rFont val="Times New Roman"/>
        <family val="1"/>
      </rPr>
      <t xml:space="preserve"> 2</t>
    </r>
  </si>
  <si>
    <t>(g) = (e) - (f)</t>
  </si>
  <si>
    <t xml:space="preserve">Source:As filed TO5 Cycle 6; Rev Stmt AH in TO6 Cycle 1; ER25-270 </t>
  </si>
  <si>
    <t>A</t>
  </si>
  <si>
    <t>B</t>
  </si>
  <si>
    <t>C = A - B</t>
  </si>
  <si>
    <t xml:space="preserve">Revised TO5 C6 </t>
  </si>
  <si>
    <r>
      <t xml:space="preserve">As Filed TO5 C6 </t>
    </r>
    <r>
      <rPr>
        <b/>
        <vertAlign val="superscript"/>
        <sz val="12"/>
        <rFont val="Times New Roman"/>
        <family val="1"/>
      </rPr>
      <t>1</t>
    </r>
  </si>
  <si>
    <t>Difference</t>
  </si>
  <si>
    <t xml:space="preserve">Amounts  </t>
  </si>
  <si>
    <t xml:space="preserve">Amounts </t>
  </si>
  <si>
    <t>Incr (Decr)</t>
  </si>
  <si>
    <t>Statement AH; Line 9</t>
  </si>
  <si>
    <t>Statement AH; Line 31</t>
  </si>
  <si>
    <r>
      <t xml:space="preserve">Transmission Plant Abandoned Project Cost Amortization Expense </t>
    </r>
    <r>
      <rPr>
        <vertAlign val="superscript"/>
        <sz val="12"/>
        <rFont val="Times New Roman"/>
        <family val="1"/>
      </rPr>
      <t>2</t>
    </r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</si>
  <si>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</si>
  <si>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</si>
  <si>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</si>
  <si>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</si>
  <si>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r>
      <t xml:space="preserve">Transmission Related Accum. Def. Inc. Taxes </t>
    </r>
    <r>
      <rPr>
        <vertAlign val="superscript"/>
        <sz val="12"/>
        <rFont val="Times New Roman"/>
        <family val="1"/>
      </rPr>
      <t>2</t>
    </r>
  </si>
  <si>
    <t>Statement AF; Line 7</t>
  </si>
  <si>
    <t>Statement AL; Line 19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</si>
  <si>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</si>
  <si>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3</t>
    </r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</si>
  <si>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</si>
  <si>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Amounts for TO5 C6 are as filed in the following dockets: ER24-524, ER25-270, and ER26-632.</t>
  </si>
  <si>
    <t>189 FERC ¶ 61,248 at Page 17</t>
  </si>
  <si>
    <t xml:space="preserve">Source:As filed TO5 Cycle 6; Rev Stmt AL in TO6 Cycle 1; ER25-270 </t>
  </si>
  <si>
    <t xml:space="preserve">Source:As filed TO5 Cycle 6; Rev Stmt AV in TO6 Cycle 2; ER26-632 </t>
  </si>
  <si>
    <t>San Diego Gas &amp; Electric Company</t>
  </si>
  <si>
    <t>Derivation of Other BTRR Adjustment Applicable to TO5 Cycle 6</t>
  </si>
  <si>
    <t>Total BTRR Adjustment - Before Interest</t>
  </si>
  <si>
    <t>Page 2.1; Line 23</t>
  </si>
  <si>
    <t>Interest Expense</t>
  </si>
  <si>
    <t>Page 3; Col. 5; Line 44</t>
  </si>
  <si>
    <t>Total BTRR Adjustment Excluding FF&amp;U</t>
  </si>
  <si>
    <t>Line 2 + Line 4</t>
  </si>
  <si>
    <t>Transmission Related Municipal Franchise Fees Expenses</t>
  </si>
  <si>
    <t>Line 6 x 1.0207%</t>
  </si>
  <si>
    <t>Line 6 + Line 8</t>
  </si>
  <si>
    <t>Transmission Related Uncollectible Expense</t>
  </si>
  <si>
    <t>Line 6 x 0.205</t>
  </si>
  <si>
    <t>Line 10 + Line 12</t>
  </si>
  <si>
    <t>Derivation of Interest Expense on Other BTRR Adjustment Applicable to TO5 Cycle 6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</si>
  <si>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</si>
  <si>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</si>
  <si>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</si>
  <si>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</si>
  <si>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</si>
  <si>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</si>
  <si>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</si>
  <si>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</si>
  <si>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</si>
  <si>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</si>
  <si>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</si>
  <si>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</si>
  <si>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</si>
  <si>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</si>
  <si>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</si>
  <si>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</si>
  <si>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</si>
  <si>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</si>
  <si>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</si>
  <si>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</si>
  <si>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</si>
  <si>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</si>
  <si>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</si>
  <si>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</si>
  <si>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</si>
  <si>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</si>
  <si>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</si>
  <si>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</si>
  <si>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</si>
  <si>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</si>
  <si>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</si>
  <si>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</si>
  <si>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</si>
  <si>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</si>
  <si>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</si>
  <si>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</si>
  <si>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</si>
  <si>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</si>
  <si>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Posted FERC Interest rates</t>
  </si>
  <si>
    <t>Estimated FERC Interest rates</t>
  </si>
  <si>
    <t>Section C.5 of the Protocols provides a mechanism for SDG&amp;E to correct errors that affected the TU TRR in a previous Informational Filing. In the instant</t>
  </si>
  <si>
    <t>TO6 Cycle 3 Annual Informational Filing, SDG&amp;E is correcting its prior TO5 Cycle 6 filing for approximately $1,218K, for transmission related tree trimming</t>
  </si>
  <si>
    <t>expenses incorrectly recorded in a CPCU-jurisdictional balancing account (Tree Trimming Balancing Account).</t>
  </si>
  <si>
    <t>Pg3.3 Rev Statement BK-1 OT5 C6; Page 3; Line 27</t>
  </si>
  <si>
    <t>Pg5 Rev Stmt AH; Line 10</t>
  </si>
  <si>
    <t>Stmt AH; Line 33</t>
  </si>
  <si>
    <t>Negative of Pg8 As Filed AH-1; Line 33; Col. d and Negative of Pg7 Rev AH-1; Line 33;Col. f</t>
  </si>
  <si>
    <t>Pg5 Rev Statement AH; Line 10</t>
  </si>
  <si>
    <t>Pg9 Rev Statement AL; Line 19</t>
  </si>
  <si>
    <r>
      <t>TO6 Cycle 3 Annual Informational Filing</t>
    </r>
    <r>
      <rPr>
        <b/>
        <vertAlign val="superscript"/>
        <sz val="14"/>
        <color theme="1"/>
        <rFont val="Times New Roman"/>
        <family val="1"/>
      </rPr>
      <t>1</t>
    </r>
  </si>
  <si>
    <t>BTRR Adjustment due to TO5 Cycle 6 Tree Trimming O&amp;M correction:</t>
  </si>
  <si>
    <t>Total BTRR Adjustment Including Franchise Fees Expense (CAISO)</t>
  </si>
  <si>
    <t>Total BTRR Adjustment Including FF&amp;U (Non CAISO)</t>
  </si>
  <si>
    <t>Items in BOLD have changed due to Tree Trimming O&amp;M error correction as compared to the original TO5 Cycle 6 filing per ER24-524 and cost adjustments included in TO6 Cycle 1 per ER25-270.</t>
  </si>
  <si>
    <t>Items in BOLD have changed due to Tree Trimming O&amp;M error correction as compared to the original TO5 Cycle 6 filing per ER24-524 and cost adjustments included in TO6 Cycle 1 per ER25-270 and TO6 Cycle 2 per ER26-632.</t>
  </si>
  <si>
    <t>Source: https://www.ferc.gov/interest-calculation-rates-and-methodology</t>
  </si>
  <si>
    <t>TO5 Cycle 6 Tree Trimming Error Correction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</si>
</sst>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_(&quot;$&quot;* #,##0_);_(&quot;$&quot;* \(#,##0\);_(&quot;$&quot;* &quot;-&quot;??_);_(@_)"/>
    <numFmt numFmtId="166" formatCode="_(* #,##0_);_(* \(#,##0\);_(* &quot;-&quot;??_);_(@_)"/>
    <numFmt numFmtId="167" formatCode="0.0000%"/>
    <numFmt numFmtId="168" formatCode="_(&quot;$&quot;* #,##0.0_);_(&quot;$&quot;* \(#,##0.0\);_(&quot;$&quot;* &quot;-&quot;??_);_(@_)"/>
    <numFmt numFmtId="169" formatCode="_(* #,##0.0000000_);_(* \(#,##0.0000000\);_(* &quot;-&quot;???????_);_(@_)"/>
    <numFmt numFmtId="170" formatCode="0.000000"/>
    <numFmt numFmtId="171" formatCode="0.000%"/>
    <numFmt numFmtId="172" formatCode="0.000000000%"/>
    <numFmt numFmtId="173" formatCode="_(&quot;$&quot;* #,##0,_);_(&quot;$&quot;* \(#,##0,\);_(&quot;$&quot;* &quot;-&quot;??_);_(@_)"/>
    <numFmt numFmtId="174" formatCode="&quot;$&quot;#,##0,_);[Red]\(&quot;$&quot;#,##0,\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vertAlign val="subscript"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i/>
      <sz val="12"/>
      <name val="Times New Roman"/>
      <family val="1"/>
    </font>
    <font>
      <b/>
      <vertAlign val="superscript"/>
      <sz val="12"/>
      <name val="Times New Roman"/>
      <family val="1"/>
    </font>
    <font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u/>
      <sz val="12"/>
      <name val="Times New Roman"/>
      <family val="1"/>
    </font>
    <font>
      <b/>
      <i/>
      <sz val="12"/>
      <name val="Times New Roman"/>
      <family val="1"/>
    </font>
    <font>
      <sz val="12"/>
      <color rgb="FFFF0000"/>
      <name val="Times New Roman"/>
      <family val="1"/>
    </font>
    <font>
      <b/>
      <i/>
      <u/>
      <sz val="12"/>
      <name val="Times New Roman"/>
      <family val="1"/>
    </font>
    <font>
      <sz val="10"/>
      <name val="Arial"/>
      <family val="2"/>
    </font>
    <font>
      <strike/>
      <sz val="12"/>
      <name val="Times New Roman"/>
      <family val="1"/>
    </font>
    <font>
      <u/>
      <vertAlign val="subscript"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Calibri"/>
      <family val="2"/>
    </font>
    <font>
      <b/>
      <strike/>
      <sz val="12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vertAlign val="superscript"/>
      <sz val="12"/>
      <name val="Times New Roman"/>
      <family val="1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vertAlign val="superscript"/>
      <sz val="1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5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</cellStyleXfs>
  <cellXfs count="42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quotePrefix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165" fontId="3" fillId="3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center"/>
    </xf>
    <xf numFmtId="166" fontId="2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66" fontId="2" fillId="3" borderId="1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vertical="center"/>
    </xf>
    <xf numFmtId="166" fontId="2" fillId="3" borderId="0" xfId="1" applyNumberFormat="1" applyFont="1" applyFill="1" applyAlignment="1">
      <alignment horizontal="right" vertical="center"/>
    </xf>
    <xf numFmtId="5" fontId="3" fillId="0" borderId="0" xfId="0" applyNumberFormat="1" applyFont="1" applyAlignment="1" applyProtection="1">
      <alignment horizontal="center" vertical="center"/>
      <protection locked="0"/>
    </xf>
    <xf numFmtId="166" fontId="2" fillId="0" borderId="0" xfId="0" applyNumberFormat="1" applyFont="1" applyAlignment="1">
      <alignment horizontal="center" vertical="center"/>
    </xf>
    <xf numFmtId="166" fontId="2" fillId="3" borderId="0" xfId="0" applyNumberFormat="1" applyFont="1" applyFill="1" applyAlignment="1">
      <alignment vertical="center"/>
    </xf>
    <xf numFmtId="166" fontId="2" fillId="3" borderId="0" xfId="0" applyNumberFormat="1" applyFont="1" applyFill="1" applyAlignment="1">
      <alignment horizontal="right" vertical="center"/>
    </xf>
    <xf numFmtId="6" fontId="2" fillId="0" borderId="0" xfId="0" applyNumberFormat="1" applyFont="1" applyAlignment="1">
      <alignment horizontal="right" vertical="center"/>
    </xf>
    <xf numFmtId="167" fontId="2" fillId="3" borderId="0" xfId="0" applyNumberFormat="1" applyFont="1" applyFill="1" applyAlignment="1">
      <alignment horizontal="right" vertical="center"/>
    </xf>
    <xf numFmtId="165" fontId="3" fillId="3" borderId="1" xfId="0" applyNumberFormat="1" applyFont="1" applyFill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5" fontId="2" fillId="3" borderId="0" xfId="0" applyNumberFormat="1" applyFont="1" applyFill="1" applyAlignment="1">
      <alignment horizontal="right" vertical="center"/>
    </xf>
    <xf numFmtId="0" fontId="2" fillId="0" borderId="0" xfId="0" quotePrefix="1" applyFont="1" applyAlignment="1">
      <alignment vertical="center"/>
    </xf>
    <xf numFmtId="165" fontId="3" fillId="0" borderId="3" xfId="0" quotePrefix="1" applyNumberFormat="1" applyFont="1" applyBorder="1" applyAlignment="1">
      <alignment horizontal="right" vertical="center"/>
    </xf>
    <xf numFmtId="165" fontId="2" fillId="0" borderId="0" xfId="0" quotePrefix="1" applyNumberFormat="1" applyFont="1" applyAlignment="1">
      <alignment horizontal="right" vertical="center"/>
    </xf>
    <xf numFmtId="0" fontId="3" fillId="0" borderId="0" xfId="0" applyFont="1"/>
    <xf numFmtId="0" fontId="8" fillId="0" borderId="0" xfId="0" quotePrefix="1" applyFont="1" applyAlignment="1">
      <alignment horizontal="center" vertical="center"/>
    </xf>
    <xf numFmtId="165" fontId="2" fillId="3" borderId="0" xfId="0" quotePrefix="1" applyNumberFormat="1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165" fontId="2" fillId="3" borderId="1" xfId="0" applyNumberFormat="1" applyFont="1" applyFill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43" fontId="2" fillId="0" borderId="0" xfId="0" applyNumberFormat="1" applyFont="1" applyAlignment="1">
      <alignment horizontal="right" vertical="center"/>
    </xf>
    <xf numFmtId="167" fontId="2" fillId="3" borderId="1" xfId="0" applyNumberFormat="1" applyFont="1" applyFill="1" applyBorder="1" applyAlignment="1">
      <alignment horizontal="right" vertical="center"/>
    </xf>
    <xf numFmtId="167" fontId="2" fillId="4" borderId="1" xfId="0" applyNumberFormat="1" applyFont="1" applyFill="1" applyBorder="1" applyAlignment="1">
      <alignment horizontal="right" vertical="center"/>
    </xf>
    <xf numFmtId="167" fontId="2" fillId="3" borderId="0" xfId="0" quotePrefix="1" applyNumberFormat="1" applyFont="1" applyFill="1" applyAlignment="1">
      <alignment horizontal="right" vertical="center"/>
    </xf>
    <xf numFmtId="165" fontId="2" fillId="0" borderId="2" xfId="0" quotePrefix="1" applyNumberFormat="1" applyFont="1" applyBorder="1" applyAlignment="1">
      <alignment horizontal="right" vertical="center"/>
    </xf>
    <xf numFmtId="165" fontId="2" fillId="0" borderId="3" xfId="0" quotePrefix="1" applyNumberFormat="1" applyFont="1" applyBorder="1" applyAlignment="1">
      <alignment horizontal="right" vertical="center"/>
    </xf>
    <xf numFmtId="165" fontId="3" fillId="0" borderId="0" xfId="0" quotePrefix="1" applyNumberFormat="1" applyFont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165" fontId="2" fillId="3" borderId="0" xfId="0" applyNumberFormat="1" applyFont="1" applyFill="1" applyAlignment="1" applyProtection="1">
      <alignment horizontal="right" vertical="center"/>
      <protection locked="0"/>
    </xf>
    <xf numFmtId="166" fontId="2" fillId="3" borderId="0" xfId="0" applyNumberFormat="1" applyFont="1" applyFill="1" applyAlignment="1" applyProtection="1">
      <alignment horizontal="right" vertical="center"/>
      <protection locked="0"/>
    </xf>
    <xf numFmtId="166" fontId="2" fillId="3" borderId="1" xfId="0" applyNumberFormat="1" applyFont="1" applyFill="1" applyBorder="1" applyAlignment="1" applyProtection="1">
      <alignment horizontal="right" vertical="center"/>
      <protection locked="0"/>
    </xf>
    <xf numFmtId="165" fontId="2" fillId="3" borderId="0" xfId="0" applyNumberFormat="1" applyFont="1" applyFill="1" applyAlignment="1">
      <alignment horizontal="center" vertical="center"/>
    </xf>
    <xf numFmtId="166" fontId="2" fillId="3" borderId="0" xfId="0" applyNumberFormat="1" applyFont="1" applyFill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12" fillId="0" borderId="0" xfId="0" applyNumberFormat="1" applyFont="1" applyAlignment="1">
      <alignment vertical="center"/>
    </xf>
    <xf numFmtId="166" fontId="3" fillId="3" borderId="1" xfId="0" applyNumberFormat="1" applyFont="1" applyFill="1" applyBorder="1" applyAlignment="1" applyProtection="1">
      <alignment horizontal="right" vertical="center"/>
      <protection locked="0"/>
    </xf>
    <xf numFmtId="165" fontId="3" fillId="0" borderId="3" xfId="0" applyNumberFormat="1" applyFont="1" applyBorder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6" fontId="2" fillId="0" borderId="0" xfId="0" applyNumberFormat="1" applyFont="1" applyAlignment="1">
      <alignment horizontal="left" vertical="center"/>
    </xf>
    <xf numFmtId="6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5" fontId="2" fillId="0" borderId="5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165" fontId="2" fillId="0" borderId="3" xfId="0" applyNumberFormat="1" applyFont="1" applyBorder="1" applyAlignment="1">
      <alignment horizontal="right" vertical="center"/>
    </xf>
    <xf numFmtId="15" fontId="2" fillId="0" borderId="0" xfId="0" applyNumberFormat="1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65" fontId="2" fillId="2" borderId="0" xfId="0" applyNumberFormat="1" applyFont="1" applyFill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166" fontId="2" fillId="2" borderId="0" xfId="0" applyNumberFormat="1" applyFont="1" applyFill="1" applyAlignment="1" applyProtection="1">
      <alignment vertical="center"/>
      <protection locked="0"/>
    </xf>
    <xf numFmtId="166" fontId="2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center"/>
    </xf>
    <xf numFmtId="165" fontId="3" fillId="0" borderId="4" xfId="0" applyNumberFormat="1" applyFont="1" applyBorder="1" applyAlignment="1">
      <alignment vertical="center"/>
    </xf>
    <xf numFmtId="166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5" fontId="13" fillId="0" borderId="0" xfId="0" applyNumberFormat="1" applyFont="1" applyAlignment="1">
      <alignment horizontal="left" vertical="center"/>
    </xf>
    <xf numFmtId="166" fontId="3" fillId="2" borderId="1" xfId="0" applyNumberFormat="1" applyFont="1" applyFill="1" applyBorder="1" applyAlignment="1" applyProtection="1">
      <alignment vertical="center"/>
      <protection locked="0"/>
    </xf>
    <xf numFmtId="43" fontId="2" fillId="0" borderId="0" xfId="0" applyNumberFormat="1" applyFont="1" applyAlignment="1">
      <alignment vertical="center"/>
    </xf>
    <xf numFmtId="165" fontId="3" fillId="0" borderId="0" xfId="0" applyNumberFormat="1" applyFont="1" applyAlignment="1" applyProtection="1">
      <alignment vertical="center"/>
      <protection locked="0"/>
    </xf>
    <xf numFmtId="166" fontId="2" fillId="2" borderId="1" xfId="0" applyNumberFormat="1" applyFont="1" applyFill="1" applyBorder="1" applyAlignment="1" applyProtection="1">
      <alignment vertical="center"/>
      <protection locked="0"/>
    </xf>
    <xf numFmtId="44" fontId="2" fillId="0" borderId="0" xfId="0" applyNumberFormat="1" applyFont="1" applyAlignment="1">
      <alignment vertical="center"/>
    </xf>
    <xf numFmtId="10" fontId="2" fillId="3" borderId="1" xfId="0" applyNumberFormat="1" applyFont="1" applyFill="1" applyBorder="1" applyAlignment="1">
      <alignment horizontal="right" vertical="center"/>
    </xf>
    <xf numFmtId="166" fontId="2" fillId="0" borderId="1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5" fontId="2" fillId="0" borderId="0" xfId="0" applyNumberFormat="1" applyFont="1" applyAlignment="1">
      <alignment horizontal="right" vertical="center"/>
    </xf>
    <xf numFmtId="166" fontId="2" fillId="4" borderId="0" xfId="0" applyNumberFormat="1" applyFont="1" applyFill="1" applyAlignment="1">
      <alignment horizontal="right" vertical="center"/>
    </xf>
    <xf numFmtId="0" fontId="13" fillId="0" borderId="0" xfId="0" applyFont="1" applyAlignment="1">
      <alignment horizontal="left" vertical="center"/>
    </xf>
    <xf numFmtId="166" fontId="2" fillId="3" borderId="1" xfId="0" applyNumberFormat="1" applyFont="1" applyFill="1" applyBorder="1" applyAlignment="1">
      <alignment vertical="center"/>
    </xf>
    <xf numFmtId="165" fontId="2" fillId="0" borderId="4" xfId="0" applyNumberFormat="1" applyFont="1" applyBorder="1" applyAlignment="1">
      <alignment vertical="center"/>
    </xf>
    <xf numFmtId="5" fontId="2" fillId="0" borderId="0" xfId="0" applyNumberFormat="1" applyFont="1" applyAlignment="1" applyProtection="1">
      <alignment vertical="center"/>
      <protection locked="0"/>
    </xf>
    <xf numFmtId="10" fontId="2" fillId="0" borderId="3" xfId="0" applyNumberFormat="1" applyFont="1" applyBorder="1" applyAlignment="1">
      <alignment horizontal="right" vertical="center"/>
    </xf>
    <xf numFmtId="165" fontId="2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9" fontId="2" fillId="0" borderId="0" xfId="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166" fontId="2" fillId="0" borderId="0" xfId="0" quotePrefix="1" applyNumberFormat="1" applyFont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49" fontId="3" fillId="0" borderId="7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quotePrefix="1" applyFont="1" applyBorder="1" applyAlignment="1">
      <alignment horizontal="center" vertical="center"/>
    </xf>
    <xf numFmtId="166" fontId="3" fillId="0" borderId="9" xfId="0" quotePrefix="1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3" fillId="0" borderId="10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49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38" fontId="3" fillId="0" borderId="13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0" borderId="15" xfId="0" applyNumberFormat="1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165" fontId="2" fillId="0" borderId="13" xfId="0" applyNumberFormat="1" applyFont="1" applyBorder="1" applyAlignment="1">
      <alignment vertical="center"/>
    </xf>
    <xf numFmtId="38" fontId="2" fillId="0" borderId="15" xfId="0" applyNumberFormat="1" applyFont="1" applyBorder="1" applyAlignment="1">
      <alignment horizontal="center" vertical="center"/>
    </xf>
    <xf numFmtId="166" fontId="2" fillId="0" borderId="13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166" fontId="3" fillId="0" borderId="13" xfId="0" applyNumberFormat="1" applyFont="1" applyBorder="1" applyAlignment="1">
      <alignment vertical="center"/>
    </xf>
    <xf numFmtId="166" fontId="2" fillId="0" borderId="17" xfId="0" applyNumberFormat="1" applyFont="1" applyBorder="1" applyAlignment="1">
      <alignment vertical="center"/>
    </xf>
    <xf numFmtId="166" fontId="2" fillId="0" borderId="20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49" fontId="2" fillId="0" borderId="21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65" fontId="2" fillId="0" borderId="22" xfId="0" applyNumberFormat="1" applyFont="1" applyBorder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3" fillId="0" borderId="6" xfId="0" applyNumberFormat="1" applyFont="1" applyBorder="1" applyAlignment="1">
      <alignment vertical="center"/>
    </xf>
    <xf numFmtId="0" fontId="6" fillId="0" borderId="23" xfId="0" applyFont="1" applyBorder="1" applyAlignment="1">
      <alignment horizontal="center"/>
    </xf>
    <xf numFmtId="165" fontId="3" fillId="0" borderId="22" xfId="0" applyNumberFormat="1" applyFont="1" applyBorder="1" applyAlignment="1">
      <alignment vertical="center"/>
    </xf>
    <xf numFmtId="38" fontId="2" fillId="0" borderId="24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168" fontId="2" fillId="0" borderId="13" xfId="0" applyNumberFormat="1" applyFont="1" applyBorder="1" applyAlignment="1">
      <alignment vertical="center"/>
    </xf>
    <xf numFmtId="168" fontId="2" fillId="0" borderId="0" xfId="0" applyNumberFormat="1" applyFont="1" applyAlignment="1">
      <alignment vertical="center"/>
    </xf>
    <xf numFmtId="165" fontId="2" fillId="0" borderId="13" xfId="2" applyNumberFormat="1" applyFont="1" applyBorder="1" applyAlignment="1">
      <alignment vertical="center"/>
    </xf>
    <xf numFmtId="43" fontId="3" fillId="0" borderId="0" xfId="0" applyNumberFormat="1" applyFont="1" applyAlignment="1">
      <alignment vertical="center"/>
    </xf>
    <xf numFmtId="166" fontId="2" fillId="0" borderId="25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2" fillId="0" borderId="17" xfId="0" applyNumberFormat="1" applyFont="1" applyBorder="1" applyAlignment="1">
      <alignment vertical="center"/>
    </xf>
    <xf numFmtId="165" fontId="3" fillId="0" borderId="25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165" fontId="3" fillId="0" borderId="13" xfId="0" applyNumberFormat="1" applyFont="1" applyBorder="1" applyAlignment="1">
      <alignment vertical="center"/>
    </xf>
    <xf numFmtId="165" fontId="3" fillId="0" borderId="26" xfId="0" applyNumberFormat="1" applyFont="1" applyBorder="1" applyAlignment="1">
      <alignment vertical="center"/>
    </xf>
    <xf numFmtId="165" fontId="3" fillId="0" borderId="27" xfId="0" applyNumberFormat="1" applyFont="1" applyBorder="1" applyAlignment="1">
      <alignment vertical="center"/>
    </xf>
    <xf numFmtId="0" fontId="6" fillId="0" borderId="28" xfId="0" applyFont="1" applyBorder="1" applyAlignment="1">
      <alignment horizontal="center"/>
    </xf>
    <xf numFmtId="49" fontId="2" fillId="0" borderId="2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68" fontId="2" fillId="0" borderId="22" xfId="0" applyNumberFormat="1" applyFont="1" applyBorder="1" applyAlignment="1">
      <alignment vertical="center"/>
    </xf>
    <xf numFmtId="168" fontId="2" fillId="0" borderId="6" xfId="0" applyNumberFormat="1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49" fontId="2" fillId="0" borderId="29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49" fontId="5" fillId="0" borderId="29" xfId="0" applyNumberFormat="1" applyFont="1" applyBorder="1" applyAlignment="1">
      <alignment vertical="center"/>
    </xf>
    <xf numFmtId="168" fontId="3" fillId="0" borderId="0" xfId="0" applyNumberFormat="1" applyFont="1" applyAlignment="1">
      <alignment vertical="center"/>
    </xf>
    <xf numFmtId="166" fontId="2" fillId="0" borderId="1" xfId="0" applyNumberFormat="1" applyFont="1" applyBorder="1" applyAlignment="1">
      <alignment horizontal="left" vertical="center"/>
    </xf>
    <xf numFmtId="169" fontId="2" fillId="0" borderId="0" xfId="0" applyNumberFormat="1" applyFont="1" applyAlignment="1">
      <alignment vertical="center"/>
    </xf>
    <xf numFmtId="0" fontId="3" fillId="0" borderId="29" xfId="0" applyFont="1" applyBorder="1" applyAlignment="1">
      <alignment horizontal="left" vertical="center"/>
    </xf>
    <xf numFmtId="165" fontId="3" fillId="0" borderId="3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/>
    </xf>
    <xf numFmtId="0" fontId="8" fillId="0" borderId="29" xfId="4" applyFont="1" applyBorder="1" applyAlignment="1">
      <alignment horizontal="center"/>
    </xf>
    <xf numFmtId="0" fontId="2" fillId="0" borderId="0" xfId="4" applyFont="1"/>
    <xf numFmtId="49" fontId="2" fillId="0" borderId="30" xfId="0" applyNumberFormat="1" applyFont="1" applyBorder="1" applyAlignment="1">
      <alignment horizontal="center" vertical="center"/>
    </xf>
    <xf numFmtId="166" fontId="2" fillId="0" borderId="6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2" fillId="0" borderId="0" xfId="5" applyFont="1" applyAlignment="1">
      <alignment vertical="center"/>
    </xf>
    <xf numFmtId="0" fontId="13" fillId="0" borderId="0" xfId="5" applyFont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3" fillId="0" borderId="0" xfId="5" applyFont="1" applyAlignment="1">
      <alignment vertical="center"/>
    </xf>
    <xf numFmtId="15" fontId="2" fillId="0" borderId="1" xfId="5" applyNumberFormat="1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165" fontId="2" fillId="0" borderId="0" xfId="6" applyNumberFormat="1" applyFont="1" applyBorder="1" applyAlignment="1" applyProtection="1">
      <alignment vertical="center"/>
      <protection locked="0"/>
    </xf>
    <xf numFmtId="5" fontId="3" fillId="0" borderId="0" xfId="5" applyNumberFormat="1" applyFont="1" applyAlignment="1" applyProtection="1">
      <alignment horizontal="center" vertical="center"/>
      <protection locked="0"/>
    </xf>
    <xf numFmtId="165" fontId="2" fillId="2" borderId="0" xfId="6" applyNumberFormat="1" applyFont="1" applyFill="1" applyAlignment="1" applyProtection="1">
      <alignment vertical="center"/>
      <protection locked="0"/>
    </xf>
    <xf numFmtId="5" fontId="2" fillId="0" borderId="0" xfId="5" applyNumberFormat="1" applyFont="1" applyAlignment="1">
      <alignment horizontal="center" vertical="center"/>
    </xf>
    <xf numFmtId="5" fontId="2" fillId="0" borderId="0" xfId="5" applyNumberFormat="1" applyFont="1" applyAlignment="1" applyProtection="1">
      <alignment vertical="center"/>
      <protection locked="0"/>
    </xf>
    <xf numFmtId="5" fontId="2" fillId="0" borderId="0" xfId="5" applyNumberFormat="1" applyFont="1" applyAlignment="1" applyProtection="1">
      <alignment horizontal="center" vertical="center"/>
      <protection locked="0"/>
    </xf>
    <xf numFmtId="10" fontId="2" fillId="0" borderId="0" xfId="5" applyNumberFormat="1" applyFont="1" applyAlignment="1" applyProtection="1">
      <alignment vertical="center"/>
      <protection locked="0"/>
    </xf>
    <xf numFmtId="10" fontId="2" fillId="0" borderId="0" xfId="5" applyNumberFormat="1" applyFont="1" applyAlignment="1" applyProtection="1">
      <alignment horizontal="center" vertical="center"/>
      <protection locked="0"/>
    </xf>
    <xf numFmtId="10" fontId="2" fillId="3" borderId="1" xfId="5" applyNumberFormat="1" applyFont="1" applyFill="1" applyBorder="1" applyAlignment="1" applyProtection="1">
      <alignment horizontal="right" vertical="center"/>
      <protection locked="0"/>
    </xf>
    <xf numFmtId="165" fontId="2" fillId="0" borderId="0" xfId="6" applyNumberFormat="1" applyFont="1" applyBorder="1" applyAlignment="1" applyProtection="1">
      <alignment horizontal="right" vertical="center"/>
      <protection locked="0"/>
    </xf>
    <xf numFmtId="165" fontId="2" fillId="0" borderId="3" xfId="6" applyNumberFormat="1" applyFont="1" applyBorder="1" applyAlignment="1" applyProtection="1">
      <alignment horizontal="right" vertical="center"/>
      <protection locked="0"/>
    </xf>
    <xf numFmtId="166" fontId="2" fillId="0" borderId="0" xfId="7" applyNumberFormat="1" applyFont="1" applyBorder="1" applyAlignment="1">
      <alignment vertical="center"/>
    </xf>
    <xf numFmtId="165" fontId="2" fillId="0" borderId="0" xfId="6" applyNumberFormat="1" applyFont="1" applyBorder="1" applyAlignment="1">
      <alignment vertical="center"/>
    </xf>
    <xf numFmtId="165" fontId="2" fillId="2" borderId="1" xfId="6" applyNumberFormat="1" applyFont="1" applyFill="1" applyBorder="1" applyAlignment="1" applyProtection="1">
      <alignment horizontal="center" vertical="center"/>
      <protection locked="0"/>
    </xf>
    <xf numFmtId="166" fontId="2" fillId="0" borderId="0" xfId="7" applyNumberFormat="1" applyFont="1" applyBorder="1" applyAlignment="1" applyProtection="1">
      <alignment vertical="center"/>
      <protection locked="0"/>
    </xf>
    <xf numFmtId="166" fontId="2" fillId="0" borderId="0" xfId="7" applyNumberFormat="1" applyFont="1" applyAlignment="1" applyProtection="1">
      <alignment vertical="center"/>
      <protection locked="0"/>
    </xf>
    <xf numFmtId="0" fontId="11" fillId="0" borderId="0" xfId="5" applyFont="1" applyAlignment="1">
      <alignment vertical="center"/>
    </xf>
    <xf numFmtId="165" fontId="3" fillId="3" borderId="0" xfId="6" applyNumberFormat="1" applyFont="1" applyFill="1" applyAlignment="1" applyProtection="1">
      <alignment vertical="center"/>
      <protection locked="0"/>
    </xf>
    <xf numFmtId="165" fontId="2" fillId="0" borderId="0" xfId="6" applyNumberFormat="1" applyFont="1" applyFill="1" applyBorder="1" applyAlignment="1" applyProtection="1">
      <alignment vertical="center"/>
      <protection locked="0"/>
    </xf>
    <xf numFmtId="166" fontId="3" fillId="3" borderId="0" xfId="7" applyNumberFormat="1" applyFont="1" applyFill="1" applyBorder="1" applyAlignment="1" applyProtection="1">
      <alignment horizontal="right" vertical="center"/>
      <protection locked="0"/>
    </xf>
    <xf numFmtId="166" fontId="2" fillId="0" borderId="0" xfId="7" applyNumberFormat="1" applyFont="1" applyFill="1" applyBorder="1" applyAlignment="1" applyProtection="1">
      <alignment vertical="center"/>
      <protection locked="0"/>
    </xf>
    <xf numFmtId="166" fontId="2" fillId="3" borderId="1" xfId="1" applyNumberFormat="1" applyFont="1" applyFill="1" applyBorder="1" applyAlignment="1" applyProtection="1">
      <alignment vertical="center"/>
      <protection locked="0"/>
    </xf>
    <xf numFmtId="165" fontId="3" fillId="0" borderId="0" xfId="6" applyNumberFormat="1" applyFont="1" applyAlignment="1">
      <alignment horizontal="right" vertical="center"/>
    </xf>
    <xf numFmtId="10" fontId="2" fillId="2" borderId="1" xfId="8" applyNumberFormat="1" applyFont="1" applyFill="1" applyBorder="1" applyAlignment="1">
      <alignment vertical="center"/>
    </xf>
    <xf numFmtId="10" fontId="2" fillId="0" borderId="0" xfId="8" applyNumberFormat="1" applyFont="1" applyBorder="1" applyAlignment="1">
      <alignment vertical="center"/>
    </xf>
    <xf numFmtId="165" fontId="3" fillId="0" borderId="3" xfId="6" applyNumberFormat="1" applyFont="1" applyBorder="1" applyAlignment="1" applyProtection="1">
      <alignment horizontal="right" vertical="center"/>
      <protection locked="0"/>
    </xf>
    <xf numFmtId="165" fontId="2" fillId="0" borderId="0" xfId="5" applyNumberFormat="1" applyFont="1" applyAlignment="1">
      <alignment vertical="center"/>
    </xf>
    <xf numFmtId="165" fontId="2" fillId="0" borderId="0" xfId="2" applyNumberFormat="1" applyFont="1" applyFill="1" applyAlignment="1" applyProtection="1">
      <alignment vertical="center"/>
      <protection locked="0"/>
    </xf>
    <xf numFmtId="165" fontId="3" fillId="0" borderId="0" xfId="6" applyNumberFormat="1" applyFont="1" applyFill="1" applyAlignment="1" applyProtection="1">
      <alignment vertical="center"/>
      <protection locked="0"/>
    </xf>
    <xf numFmtId="10" fontId="2" fillId="0" borderId="1" xfId="8" applyNumberFormat="1" applyFont="1" applyFill="1" applyBorder="1" applyAlignment="1">
      <alignment vertical="center"/>
    </xf>
    <xf numFmtId="165" fontId="2" fillId="0" borderId="0" xfId="2" applyNumberFormat="1" applyFont="1" applyBorder="1" applyAlignment="1">
      <alignment vertical="center"/>
    </xf>
    <xf numFmtId="0" fontId="2" fillId="0" borderId="0" xfId="5" applyFont="1" applyAlignment="1">
      <alignment horizontal="left" vertical="center"/>
    </xf>
    <xf numFmtId="167" fontId="2" fillId="3" borderId="1" xfId="8" applyNumberFormat="1" applyFont="1" applyFill="1" applyBorder="1" applyAlignment="1">
      <alignment horizontal="right" vertical="center"/>
    </xf>
    <xf numFmtId="165" fontId="2" fillId="0" borderId="3" xfId="2" applyNumberFormat="1" applyFont="1" applyBorder="1" applyAlignment="1" applyProtection="1">
      <alignment horizontal="right" vertical="center"/>
      <protection locked="0"/>
    </xf>
    <xf numFmtId="165" fontId="2" fillId="0" borderId="0" xfId="2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5" fontId="2" fillId="0" borderId="2" xfId="0" applyNumberFormat="1" applyFont="1" applyBorder="1" applyAlignment="1">
      <alignment vertical="center"/>
    </xf>
    <xf numFmtId="165" fontId="2" fillId="0" borderId="5" xfId="0" applyNumberFormat="1" applyFont="1" applyBorder="1" applyAlignment="1" applyProtection="1">
      <alignment vertical="center"/>
      <protection locked="0"/>
    </xf>
    <xf numFmtId="10" fontId="2" fillId="0" borderId="0" xfId="0" applyNumberFormat="1" applyFont="1" applyAlignment="1">
      <alignment horizontal="right" vertical="center"/>
    </xf>
    <xf numFmtId="165" fontId="2" fillId="2" borderId="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vertical="center"/>
    </xf>
    <xf numFmtId="10" fontId="2" fillId="0" borderId="1" xfId="0" applyNumberFormat="1" applyFont="1" applyBorder="1" applyAlignment="1">
      <alignment horizontal="right" vertical="center"/>
    </xf>
    <xf numFmtId="10" fontId="2" fillId="4" borderId="0" xfId="0" applyNumberFormat="1" applyFont="1" applyFill="1" applyAlignment="1">
      <alignment horizontal="right" vertical="center"/>
    </xf>
    <xf numFmtId="5" fontId="2" fillId="0" borderId="0" xfId="0" applyNumberFormat="1" applyFont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10" fontId="2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5" fontId="2" fillId="0" borderId="0" xfId="0" applyNumberFormat="1" applyFont="1" applyAlignment="1" applyProtection="1">
      <alignment horizontal="center" vertical="center"/>
      <protection locked="0"/>
    </xf>
    <xf numFmtId="170" fontId="2" fillId="0" borderId="0" xfId="0" applyNumberFormat="1" applyFont="1" applyAlignment="1">
      <alignment horizontal="center" vertical="center" wrapText="1"/>
    </xf>
    <xf numFmtId="10" fontId="2" fillId="3" borderId="0" xfId="0" applyNumberFormat="1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67" fontId="2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171" fontId="2" fillId="0" borderId="0" xfId="0" applyNumberFormat="1" applyFont="1" applyAlignment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170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right" vertical="center"/>
    </xf>
    <xf numFmtId="167" fontId="2" fillId="0" borderId="1" xfId="0" applyNumberFormat="1" applyFont="1" applyBorder="1" applyAlignment="1">
      <alignment horizontal="right" vertical="center"/>
    </xf>
    <xf numFmtId="167" fontId="2" fillId="0" borderId="3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vertical="center"/>
    </xf>
    <xf numFmtId="165" fontId="2" fillId="4" borderId="0" xfId="0" applyNumberFormat="1" applyFont="1" applyFill="1" applyAlignment="1">
      <alignment horizontal="right" vertical="center"/>
    </xf>
    <xf numFmtId="172" fontId="2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5" fontId="2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 wrapText="1"/>
    </xf>
    <xf numFmtId="9" fontId="2" fillId="3" borderId="1" xfId="0" applyNumberFormat="1" applyFont="1" applyFill="1" applyBorder="1" applyAlignment="1">
      <alignment horizontal="right" vertical="center"/>
    </xf>
    <xf numFmtId="167" fontId="2" fillId="0" borderId="6" xfId="0" applyNumberFormat="1" applyFont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167" fontId="3" fillId="3" borderId="0" xfId="0" applyNumberFormat="1" applyFont="1" applyFill="1" applyAlignment="1">
      <alignment horizontal="right" vertical="center"/>
    </xf>
    <xf numFmtId="167" fontId="3" fillId="3" borderId="0" xfId="0" quotePrefix="1" applyNumberFormat="1" applyFont="1" applyFill="1" applyAlignment="1">
      <alignment horizontal="right" vertical="center"/>
    </xf>
    <xf numFmtId="0" fontId="19" fillId="0" borderId="23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165" fontId="3" fillId="0" borderId="1" xfId="0" applyNumberFormat="1" applyFont="1" applyBorder="1" applyAlignment="1">
      <alignment vertical="center"/>
    </xf>
    <xf numFmtId="166" fontId="2" fillId="3" borderId="0" xfId="7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164" fontId="3" fillId="0" borderId="0" xfId="0" applyNumberFormat="1" applyFont="1" applyAlignment="1">
      <alignment horizontal="center" wrapText="1"/>
    </xf>
    <xf numFmtId="0" fontId="22" fillId="0" borderId="0" xfId="0" applyFont="1" applyAlignment="1">
      <alignment horizontal="center"/>
    </xf>
    <xf numFmtId="5" fontId="2" fillId="0" borderId="1" xfId="0" applyNumberFormat="1" applyFont="1" applyBorder="1" applyAlignment="1">
      <alignment horizontal="center"/>
    </xf>
    <xf numFmtId="0" fontId="2" fillId="0" borderId="0" xfId="0" applyFont="1"/>
    <xf numFmtId="0" fontId="21" fillId="0" borderId="1" xfId="0" applyFont="1" applyBorder="1" applyAlignment="1">
      <alignment horizontal="center"/>
    </xf>
    <xf numFmtId="165" fontId="2" fillId="0" borderId="0" xfId="0" applyNumberFormat="1" applyFont="1"/>
    <xf numFmtId="166" fontId="2" fillId="0" borderId="0" xfId="0" applyNumberFormat="1" applyFont="1"/>
    <xf numFmtId="166" fontId="2" fillId="0" borderId="1" xfId="0" applyNumberFormat="1" applyFont="1" applyBorder="1"/>
    <xf numFmtId="165" fontId="2" fillId="0" borderId="0" xfId="6" applyNumberFormat="1" applyFont="1" applyFill="1" applyAlignment="1" applyProtection="1">
      <alignment horizontal="right"/>
    </xf>
    <xf numFmtId="165" fontId="2" fillId="0" borderId="1" xfId="6" applyNumberFormat="1" applyFont="1" applyFill="1" applyBorder="1" applyAlignment="1" applyProtection="1">
      <alignment horizontal="right"/>
    </xf>
    <xf numFmtId="9" fontId="2" fillId="0" borderId="0" xfId="3" applyFont="1"/>
    <xf numFmtId="165" fontId="2" fillId="0" borderId="1" xfId="2" applyNumberFormat="1" applyFont="1" applyBorder="1"/>
    <xf numFmtId="165" fontId="2" fillId="0" borderId="0" xfId="6" applyNumberFormat="1" applyFont="1" applyFill="1" applyBorder="1" applyAlignment="1" applyProtection="1">
      <alignment horizontal="right"/>
    </xf>
    <xf numFmtId="0" fontId="2" fillId="0" borderId="0" xfId="9" applyFont="1" applyAlignment="1">
      <alignment horizontal="center" vertical="center"/>
    </xf>
    <xf numFmtId="165" fontId="2" fillId="0" borderId="1" xfId="0" applyNumberFormat="1" applyFont="1" applyBorder="1" applyAlignment="1">
      <alignment horizontal="right" vertical="center"/>
    </xf>
    <xf numFmtId="165" fontId="3" fillId="0" borderId="0" xfId="6" applyNumberFormat="1" applyFont="1" applyFill="1" applyBorder="1" applyAlignment="1" applyProtection="1">
      <alignment horizontal="right"/>
    </xf>
    <xf numFmtId="165" fontId="2" fillId="0" borderId="0" xfId="2" applyNumberFormat="1" applyFont="1"/>
    <xf numFmtId="165" fontId="3" fillId="0" borderId="3" xfId="6" quotePrefix="1" applyNumberFormat="1" applyFont="1" applyFill="1" applyBorder="1" applyAlignment="1">
      <alignment horizontal="right"/>
    </xf>
    <xf numFmtId="165" fontId="2" fillId="0" borderId="0" xfId="6" quotePrefix="1" applyNumberFormat="1" applyFont="1" applyFill="1" applyBorder="1" applyAlignment="1">
      <alignment horizontal="right"/>
    </xf>
    <xf numFmtId="9" fontId="2" fillId="0" borderId="0" xfId="3" quotePrefix="1" applyFont="1" applyFill="1" applyBorder="1" applyAlignment="1">
      <alignment horizontal="right"/>
    </xf>
    <xf numFmtId="165" fontId="2" fillId="0" borderId="1" xfId="6" quotePrefix="1" applyNumberFormat="1" applyFont="1" applyFill="1" applyBorder="1" applyAlignment="1">
      <alignment horizontal="right"/>
    </xf>
    <xf numFmtId="165" fontId="2" fillId="0" borderId="4" xfId="6" quotePrefix="1" applyNumberFormat="1" applyFont="1" applyFill="1" applyBorder="1" applyAlignment="1">
      <alignment horizontal="right"/>
    </xf>
    <xf numFmtId="9" fontId="2" fillId="0" borderId="1" xfId="3" quotePrefix="1" applyFont="1" applyFill="1" applyBorder="1" applyAlignment="1">
      <alignment horizontal="right"/>
    </xf>
    <xf numFmtId="44" fontId="2" fillId="0" borderId="0" xfId="2" quotePrefix="1" applyFont="1" applyFill="1" applyBorder="1" applyAlignment="1">
      <alignment horizontal="right"/>
    </xf>
    <xf numFmtId="9" fontId="3" fillId="0" borderId="1" xfId="3" quotePrefix="1" applyFont="1" applyFill="1" applyBorder="1" applyAlignment="1">
      <alignment horizontal="right"/>
    </xf>
    <xf numFmtId="165" fontId="3" fillId="0" borderId="2" xfId="0" quotePrefix="1" applyNumberFormat="1" applyFont="1" applyBorder="1" applyAlignment="1">
      <alignment horizontal="right" vertical="center"/>
    </xf>
    <xf numFmtId="165" fontId="3" fillId="0" borderId="0" xfId="6" quotePrefix="1" applyNumberFormat="1" applyFont="1" applyFill="1" applyBorder="1" applyAlignment="1">
      <alignment horizontal="right"/>
    </xf>
    <xf numFmtId="44" fontId="2" fillId="0" borderId="4" xfId="2" quotePrefix="1" applyFont="1" applyFill="1" applyBorder="1" applyAlignment="1">
      <alignment horizontal="right"/>
    </xf>
    <xf numFmtId="165" fontId="2" fillId="0" borderId="3" xfId="6" quotePrefix="1" applyNumberFormat="1" applyFont="1" applyFill="1" applyBorder="1" applyAlignment="1">
      <alignment horizontal="right"/>
    </xf>
    <xf numFmtId="165" fontId="2" fillId="0" borderId="0" xfId="2" applyNumberFormat="1" applyFont="1" applyBorder="1"/>
    <xf numFmtId="165" fontId="2" fillId="0" borderId="0" xfId="2" applyNumberFormat="1" applyFont="1" applyFill="1" applyBorder="1" applyAlignment="1" applyProtection="1">
      <alignment horizontal="center"/>
    </xf>
    <xf numFmtId="43" fontId="2" fillId="0" borderId="1" xfId="1" applyFont="1" applyBorder="1"/>
    <xf numFmtId="44" fontId="2" fillId="0" borderId="0" xfId="2" applyFont="1" applyFill="1" applyBorder="1" applyAlignment="1" applyProtection="1">
      <alignment horizontal="right"/>
    </xf>
    <xf numFmtId="44" fontId="2" fillId="0" borderId="1" xfId="2" applyFont="1" applyFill="1" applyBorder="1" applyAlignment="1" applyProtection="1">
      <alignment horizontal="right"/>
    </xf>
    <xf numFmtId="165" fontId="2" fillId="0" borderId="3" xfId="6" applyNumberFormat="1" applyFont="1" applyFill="1" applyBorder="1" applyAlignment="1" applyProtection="1">
      <alignment horizontal="right"/>
    </xf>
    <xf numFmtId="43" fontId="2" fillId="0" borderId="1" xfId="1" applyFont="1" applyFill="1" applyBorder="1" applyAlignment="1" applyProtection="1">
      <alignment horizontal="right"/>
    </xf>
    <xf numFmtId="0" fontId="18" fillId="0" borderId="0" xfId="0" applyFont="1"/>
    <xf numFmtId="165" fontId="2" fillId="0" borderId="5" xfId="6" applyNumberFormat="1" applyFont="1" applyFill="1" applyBorder="1" applyAlignment="1" applyProtection="1">
      <alignment horizontal="right"/>
    </xf>
    <xf numFmtId="165" fontId="2" fillId="0" borderId="4" xfId="6" applyNumberFormat="1" applyFont="1" applyFill="1" applyBorder="1" applyAlignment="1" applyProtection="1">
      <alignment horizontal="right"/>
    </xf>
    <xf numFmtId="43" fontId="2" fillId="0" borderId="0" xfId="1" applyFont="1" applyFill="1" applyBorder="1" applyAlignment="1" applyProtection="1">
      <alignment horizontal="right"/>
    </xf>
    <xf numFmtId="10" fontId="2" fillId="0" borderId="0" xfId="3" applyNumberFormat="1" applyFont="1" applyAlignment="1">
      <alignment vertical="center"/>
    </xf>
    <xf numFmtId="43" fontId="2" fillId="0" borderId="0" xfId="1" applyFont="1" applyAlignment="1">
      <alignment vertical="center"/>
    </xf>
    <xf numFmtId="9" fontId="2" fillId="0" borderId="0" xfId="3" applyFont="1" applyFill="1" applyBorder="1" applyAlignment="1" applyProtection="1">
      <alignment horizontal="right"/>
    </xf>
    <xf numFmtId="10" fontId="3" fillId="2" borderId="3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4" fillId="0" borderId="0" xfId="0" applyFont="1"/>
    <xf numFmtId="10" fontId="3" fillId="0" borderId="0" xfId="0" applyNumberFormat="1" applyFont="1" applyAlignment="1">
      <alignment vertical="center"/>
    </xf>
    <xf numFmtId="10" fontId="3" fillId="0" borderId="1" xfId="0" applyNumberFormat="1" applyFont="1" applyBorder="1" applyAlignment="1">
      <alignment horizontal="right" vertical="center"/>
    </xf>
    <xf numFmtId="10" fontId="3" fillId="0" borderId="3" xfId="0" applyNumberFormat="1" applyFont="1" applyBorder="1" applyAlignment="1">
      <alignment horizontal="right" vertical="center"/>
    </xf>
    <xf numFmtId="10" fontId="3" fillId="3" borderId="0" xfId="0" applyNumberFormat="1" applyFont="1" applyFill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167" fontId="3" fillId="0" borderId="1" xfId="0" applyNumberFormat="1" applyFont="1" applyBorder="1" applyAlignment="1">
      <alignment horizontal="right" vertical="center"/>
    </xf>
    <xf numFmtId="167" fontId="3" fillId="0" borderId="3" xfId="0" applyNumberFormat="1" applyFont="1" applyBorder="1" applyAlignment="1">
      <alignment horizontal="right" vertical="center"/>
    </xf>
    <xf numFmtId="0" fontId="24" fillId="0" borderId="0" xfId="10" applyFont="1"/>
    <xf numFmtId="0" fontId="25" fillId="0" borderId="0" xfId="10" applyFont="1" applyAlignment="1">
      <alignment horizontal="centerContinuous" vertical="justify"/>
    </xf>
    <xf numFmtId="0" fontId="3" fillId="0" borderId="0" xfId="10" applyFont="1" applyAlignment="1">
      <alignment horizontal="centerContinuous" vertical="justify"/>
    </xf>
    <xf numFmtId="0" fontId="26" fillId="0" borderId="0" xfId="10" applyFont="1" applyAlignment="1">
      <alignment horizontal="centerContinuous" vertical="center"/>
    </xf>
    <xf numFmtId="0" fontId="25" fillId="0" borderId="0" xfId="10" applyFont="1" applyAlignment="1">
      <alignment horizontal="centerContinuous"/>
    </xf>
    <xf numFmtId="0" fontId="27" fillId="0" borderId="0" xfId="0" applyFont="1"/>
    <xf numFmtId="0" fontId="2" fillId="0" borderId="0" xfId="10" applyFont="1"/>
    <xf numFmtId="0" fontId="5" fillId="0" borderId="0" xfId="10" quotePrefix="1" applyFont="1" applyAlignment="1">
      <alignment horizontal="center"/>
    </xf>
    <xf numFmtId="0" fontId="5" fillId="0" borderId="0" xfId="10" applyFont="1"/>
    <xf numFmtId="0" fontId="2" fillId="0" borderId="0" xfId="0" applyFont="1" applyAlignment="1">
      <alignment horizontal="center"/>
    </xf>
    <xf numFmtId="0" fontId="5" fillId="0" borderId="0" xfId="10" applyFont="1" applyAlignment="1">
      <alignment horizontal="center"/>
    </xf>
    <xf numFmtId="0" fontId="3" fillId="0" borderId="0" xfId="1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10" applyFont="1" applyAlignment="1">
      <alignment horizontal="center"/>
    </xf>
    <xf numFmtId="165" fontId="2" fillId="0" borderId="0" xfId="11" applyNumberFormat="1" applyFont="1"/>
    <xf numFmtId="166" fontId="2" fillId="0" borderId="1" xfId="12" applyNumberFormat="1" applyFont="1" applyBorder="1"/>
    <xf numFmtId="166" fontId="2" fillId="0" borderId="0" xfId="12" applyNumberFormat="1" applyFont="1"/>
    <xf numFmtId="0" fontId="28" fillId="0" borderId="0" xfId="10" applyFont="1" applyAlignment="1">
      <alignment horizontal="center"/>
    </xf>
    <xf numFmtId="166" fontId="2" fillId="0" borderId="0" xfId="12" applyNumberFormat="1" applyFont="1" applyBorder="1"/>
    <xf numFmtId="0" fontId="2" fillId="0" borderId="0" xfId="10" applyFont="1" applyAlignment="1">
      <alignment horizontal="left"/>
    </xf>
    <xf numFmtId="166" fontId="2" fillId="0" borderId="0" xfId="1" applyNumberFormat="1" applyFont="1" applyBorder="1"/>
    <xf numFmtId="166" fontId="2" fillId="0" borderId="0" xfId="1" applyNumberFormat="1" applyFont="1"/>
    <xf numFmtId="0" fontId="3" fillId="0" borderId="0" xfId="10" applyFont="1"/>
    <xf numFmtId="165" fontId="2" fillId="0" borderId="0" xfId="10" applyNumberFormat="1" applyFont="1"/>
    <xf numFmtId="165" fontId="3" fillId="0" borderId="3" xfId="11" applyNumberFormat="1" applyFont="1" applyBorder="1"/>
    <xf numFmtId="0" fontId="29" fillId="0" borderId="0" xfId="10" applyFont="1" applyAlignment="1">
      <alignment horizontal="center"/>
    </xf>
    <xf numFmtId="0" fontId="30" fillId="0" borderId="0" xfId="10" applyFont="1" applyAlignment="1">
      <alignment horizontal="center"/>
    </xf>
    <xf numFmtId="0" fontId="28" fillId="0" borderId="0" xfId="10" applyFont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" fillId="0" borderId="1" xfId="13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" fillId="0" borderId="0" xfId="13" applyFont="1" applyAlignment="1">
      <alignment horizontal="left" vertical="center"/>
    </xf>
    <xf numFmtId="1" fontId="2" fillId="0" borderId="0" xfId="13" applyNumberFormat="1" applyFont="1" applyAlignment="1">
      <alignment horizontal="center" vertical="center"/>
    </xf>
    <xf numFmtId="165" fontId="2" fillId="0" borderId="0" xfId="2" applyNumberFormat="1" applyFont="1" applyAlignment="1">
      <alignment horizontal="center" vertical="center"/>
    </xf>
    <xf numFmtId="10" fontId="2" fillId="2" borderId="0" xfId="3" applyNumberFormat="1" applyFont="1" applyFill="1" applyBorder="1"/>
    <xf numFmtId="166" fontId="28" fillId="0" borderId="0" xfId="1" applyNumberFormat="1" applyFont="1" applyBorder="1" applyAlignment="1">
      <alignment horizontal="center" vertical="center"/>
    </xf>
    <xf numFmtId="165" fontId="28" fillId="0" borderId="0" xfId="2" applyNumberFormat="1" applyFont="1" applyAlignment="1">
      <alignment horizontal="right" vertical="center"/>
    </xf>
    <xf numFmtId="166" fontId="2" fillId="0" borderId="0" xfId="1" applyNumberFormat="1" applyFont="1" applyFill="1" applyBorder="1" applyAlignment="1">
      <alignment horizontal="right" vertical="center"/>
    </xf>
    <xf numFmtId="10" fontId="28" fillId="0" borderId="0" xfId="3" applyNumberFormat="1" applyFont="1" applyAlignment="1">
      <alignment vertical="center"/>
    </xf>
    <xf numFmtId="166" fontId="2" fillId="0" borderId="0" xfId="1" applyNumberFormat="1" applyFont="1" applyAlignment="1">
      <alignment horizontal="center" vertical="center"/>
    </xf>
    <xf numFmtId="166" fontId="28" fillId="0" borderId="0" xfId="1" applyNumberFormat="1" applyFont="1" applyAlignment="1">
      <alignment horizontal="right" vertical="center"/>
    </xf>
    <xf numFmtId="0" fontId="2" fillId="0" borderId="1" xfId="13" applyFont="1" applyBorder="1" applyAlignment="1">
      <alignment horizontal="left" vertical="center"/>
    </xf>
    <xf numFmtId="1" fontId="2" fillId="0" borderId="1" xfId="13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0" fontId="2" fillId="2" borderId="1" xfId="3" applyNumberFormat="1" applyFont="1" applyFill="1" applyBorder="1"/>
    <xf numFmtId="166" fontId="28" fillId="0" borderId="1" xfId="1" applyNumberFormat="1" applyFont="1" applyBorder="1" applyAlignment="1">
      <alignment horizontal="center" vertical="center"/>
    </xf>
    <xf numFmtId="166" fontId="28" fillId="0" borderId="1" xfId="1" applyNumberFormat="1" applyFont="1" applyBorder="1" applyAlignment="1">
      <alignment horizontal="right" vertical="center"/>
    </xf>
    <xf numFmtId="166" fontId="2" fillId="0" borderId="1" xfId="1" applyNumberFormat="1" applyFont="1" applyFill="1" applyBorder="1" applyAlignment="1">
      <alignment horizontal="right" vertical="center"/>
    </xf>
    <xf numFmtId="1" fontId="2" fillId="0" borderId="0" xfId="5" applyNumberFormat="1" applyFont="1" applyAlignment="1">
      <alignment horizontal="center" vertical="center"/>
    </xf>
    <xf numFmtId="166" fontId="28" fillId="0" borderId="0" xfId="1" applyNumberFormat="1" applyFont="1" applyBorder="1" applyAlignment="1">
      <alignment horizontal="right" vertical="center"/>
    </xf>
    <xf numFmtId="1" fontId="2" fillId="0" borderId="1" xfId="5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0" xfId="14" applyFont="1" applyAlignment="1">
      <alignment horizontal="left" vertical="center"/>
    </xf>
    <xf numFmtId="1" fontId="2" fillId="0" borderId="0" xfId="14" applyNumberFormat="1" applyFont="1" applyAlignment="1">
      <alignment horizontal="center" vertical="center"/>
    </xf>
    <xf numFmtId="0" fontId="2" fillId="0" borderId="1" xfId="14" applyFont="1" applyBorder="1" applyAlignment="1">
      <alignment horizontal="left" vertical="center"/>
    </xf>
    <xf numFmtId="1" fontId="2" fillId="0" borderId="1" xfId="14" applyNumberFormat="1" applyFont="1" applyBorder="1" applyAlignment="1">
      <alignment horizontal="center" vertical="center"/>
    </xf>
    <xf numFmtId="166" fontId="28" fillId="0" borderId="0" xfId="1" applyNumberFormat="1" applyFont="1" applyFill="1" applyBorder="1" applyAlignment="1">
      <alignment vertical="center"/>
    </xf>
    <xf numFmtId="166" fontId="28" fillId="0" borderId="1" xfId="1" applyNumberFormat="1" applyFont="1" applyFill="1" applyBorder="1" applyAlignment="1">
      <alignment vertical="center"/>
    </xf>
    <xf numFmtId="165" fontId="28" fillId="0" borderId="3" xfId="2" applyNumberFormat="1" applyFont="1" applyFill="1" applyBorder="1" applyAlignment="1">
      <alignment vertical="center"/>
    </xf>
    <xf numFmtId="173" fontId="28" fillId="0" borderId="0" xfId="2" applyNumberFormat="1" applyFont="1" applyBorder="1" applyAlignment="1">
      <alignment vertical="center"/>
    </xf>
    <xf numFmtId="173" fontId="28" fillId="0" borderId="0" xfId="2" applyNumberFormat="1" applyFont="1" applyAlignment="1">
      <alignment vertical="center"/>
    </xf>
    <xf numFmtId="165" fontId="2" fillId="0" borderId="3" xfId="2" applyNumberFormat="1" applyFont="1" applyFill="1" applyBorder="1" applyAlignment="1">
      <alignment vertical="center"/>
    </xf>
    <xf numFmtId="173" fontId="2" fillId="0" borderId="0" xfId="2" applyNumberFormat="1" applyFont="1" applyFill="1" applyAlignment="1">
      <alignment vertical="center"/>
    </xf>
    <xf numFmtId="174" fontId="28" fillId="0" borderId="0" xfId="0" applyNumberFormat="1" applyFont="1" applyAlignment="1">
      <alignment vertical="center"/>
    </xf>
    <xf numFmtId="174" fontId="2" fillId="0" borderId="0" xfId="0" applyNumberFormat="1" applyFont="1" applyAlignment="1">
      <alignment vertical="center"/>
    </xf>
    <xf numFmtId="0" fontId="8" fillId="0" borderId="0" xfId="15" quotePrefix="1" applyFont="1" applyAlignment="1">
      <alignment horizontal="center" vertical="center"/>
    </xf>
    <xf numFmtId="0" fontId="31" fillId="0" borderId="0" xfId="0" applyFont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vertical="center"/>
    </xf>
    <xf numFmtId="10" fontId="2" fillId="5" borderId="0" xfId="3" applyNumberFormat="1" applyFont="1" applyFill="1" applyBorder="1"/>
    <xf numFmtId="0" fontId="28" fillId="5" borderId="0" xfId="0" applyFont="1" applyFill="1" applyAlignment="1">
      <alignment horizontal="center" vertical="center"/>
    </xf>
    <xf numFmtId="0" fontId="28" fillId="5" borderId="0" xfId="0" applyFont="1" applyFill="1" applyAlignment="1">
      <alignment vertical="center"/>
    </xf>
    <xf numFmtId="43" fontId="28" fillId="0" borderId="0" xfId="1" applyFont="1" applyAlignment="1">
      <alignment vertical="center"/>
    </xf>
    <xf numFmtId="166" fontId="2" fillId="0" borderId="1" xfId="1" applyNumberFormat="1" applyFont="1" applyFill="1" applyBorder="1"/>
    <xf numFmtId="10" fontId="2" fillId="5" borderId="1" xfId="3" applyNumberFormat="1" applyFont="1" applyFill="1" applyBorder="1"/>
    <xf numFmtId="0" fontId="33" fillId="0" borderId="0" xfId="0" applyFont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0" borderId="0" xfId="5" applyFont="1" applyAlignment="1">
      <alignment horizontal="center" vertical="center"/>
    </xf>
    <xf numFmtId="0" fontId="3" fillId="3" borderId="0" xfId="5" applyFont="1" applyFill="1" applyAlignment="1">
      <alignment horizontal="center" vertical="center"/>
    </xf>
    <xf numFmtId="0" fontId="3" fillId="0" borderId="0" xfId="5" quotePrefix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</cellXfs>
  <cellStyles count="16">
    <cellStyle name="Comma" xfId="1" builtinId="3"/>
    <cellStyle name="Comma 2 2" xfId="7" xr:uid="{D63C7506-4D28-4E2D-A8EB-335AAEFF662D}"/>
    <cellStyle name="Comma 4" xfId="12" xr:uid="{9E6C27F5-889E-4A8A-BD24-68B98E2BE133}"/>
    <cellStyle name="Currency" xfId="2" builtinId="4"/>
    <cellStyle name="Currency 2" xfId="6" xr:uid="{8CBEF158-D2D9-47FE-979E-578AE5511381}"/>
    <cellStyle name="Currency 4" xfId="11" xr:uid="{3C4A282C-2EBC-4160-BFED-723759A5D282}"/>
    <cellStyle name="Normal" xfId="0" builtinId="0"/>
    <cellStyle name="Normal 10 18" xfId="15" xr:uid="{66939229-CB7A-4880-BA4D-53984284D9C2}"/>
    <cellStyle name="Normal 2" xfId="5" xr:uid="{DB9BFCCF-04B6-4742-882C-50E2C9715FF3}"/>
    <cellStyle name="Normal 2 2" xfId="13" xr:uid="{FF03341C-B827-47CC-A8D0-278E15E12E11}"/>
    <cellStyle name="Normal 2 2 2" xfId="14" xr:uid="{748B40CA-BA86-4DCA-BAD9-4EBAC3D48BDC}"/>
    <cellStyle name="Normal 2 2 2 2" xfId="4" xr:uid="{075F66B4-757C-46F0-8333-B282606AE085}"/>
    <cellStyle name="Normal 4" xfId="10" xr:uid="{3391CAE6-1C49-44B2-9471-FCBEB120AF03}"/>
    <cellStyle name="Normal 9" xfId="9" xr:uid="{D6F22168-D8F0-4289-B39B-AFBA8291AF20}"/>
    <cellStyle name="Percent" xfId="3" builtinId="5"/>
    <cellStyle name="Percent 2" xfId="8" xr:uid="{2046DB8B-0EF9-4B73-AB2E-CBAC74144D5B}"/>
  </cellStyles>
  <dxfs count="0"/>
  <tableStyles count="1" defaultTableStyle="TableStyleMedium2" defaultPivotStyle="PivotStyleLight16">
    <tableStyle name="Invisible" pivot="0" table="0" count="0" xr9:uid="{1EB910A4-02CC-462C-969D-6CAE738E331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89D708C-BB83-42EB-9D55-5BE4C03F40C3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15641349-B973-4A69-A734-75D74FCFA698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B0FA92F0-BAE2-43A8-87D5-917DACF5097F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BDDDEEA0-BAAB-4EF6-9E11-7C1DB4EE1ADB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47F9AD9A-D97D-411C-AA5D-6FCA41E8B53B}"/>
            </a:ext>
          </a:extLst>
        </xdr:cNvPr>
        <xdr:cNvSpPr>
          <a:spLocks noChangeShapeType="1"/>
        </xdr:cNvSpPr>
      </xdr:nvSpPr>
      <xdr:spPr bwMode="auto">
        <a:xfrm>
          <a:off x="1874839" y="26746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-1</xdr:rowOff>
    </xdr:from>
    <xdr:to>
      <xdr:col>2</xdr:col>
      <xdr:colOff>312424</xdr:colOff>
      <xdr:row>256</xdr:row>
      <xdr:rowOff>7936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D4E19540-03EF-4612-890D-7A480B7A141D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202405</xdr:rowOff>
    </xdr:from>
    <xdr:to>
      <xdr:col>2</xdr:col>
      <xdr:colOff>312424</xdr:colOff>
      <xdr:row>256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4E0B8D04-5D2C-4D3C-A0BE-7E10B5A7911E}"/>
            </a:ext>
          </a:extLst>
        </xdr:cNvPr>
        <xdr:cNvSpPr>
          <a:spLocks noChangeShapeType="1"/>
        </xdr:cNvSpPr>
      </xdr:nvSpPr>
      <xdr:spPr bwMode="auto">
        <a:xfrm>
          <a:off x="1731967" y="5284708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56181635-388A-4C35-89EA-E0BC87D4DEE2}"/>
            </a:ext>
          </a:extLst>
        </xdr:cNvPr>
        <xdr:cNvSpPr>
          <a:spLocks noChangeShapeType="1"/>
        </xdr:cNvSpPr>
      </xdr:nvSpPr>
      <xdr:spPr bwMode="auto">
        <a:xfrm>
          <a:off x="1874839" y="26746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-1</xdr:rowOff>
    </xdr:from>
    <xdr:to>
      <xdr:col>2</xdr:col>
      <xdr:colOff>312424</xdr:colOff>
      <xdr:row>256</xdr:row>
      <xdr:rowOff>7936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FF3A29AC-9B9F-468C-9114-0F254025893C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202405</xdr:rowOff>
    </xdr:from>
    <xdr:to>
      <xdr:col>2</xdr:col>
      <xdr:colOff>312424</xdr:colOff>
      <xdr:row>256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3DAB15A5-A69B-49D4-8C90-FB06E5131E0F}"/>
            </a:ext>
          </a:extLst>
        </xdr:cNvPr>
        <xdr:cNvSpPr>
          <a:spLocks noChangeShapeType="1"/>
        </xdr:cNvSpPr>
      </xdr:nvSpPr>
      <xdr:spPr bwMode="auto">
        <a:xfrm>
          <a:off x="1731967" y="5284708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C8B1F9A7-3DC4-4F69-9CBA-7A6CDEDEE484}"/>
            </a:ext>
          </a:extLst>
        </xdr:cNvPr>
        <xdr:cNvSpPr>
          <a:spLocks noChangeShapeType="1"/>
        </xdr:cNvSpPr>
      </xdr:nvSpPr>
      <xdr:spPr bwMode="auto">
        <a:xfrm>
          <a:off x="1874839" y="26746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140</xdr:row>
      <xdr:rowOff>200024</xdr:rowOff>
    </xdr:from>
    <xdr:to>
      <xdr:col>2</xdr:col>
      <xdr:colOff>895350</xdr:colOff>
      <xdr:row>141</xdr:row>
      <xdr:rowOff>9525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9CAE1CF0-08C1-4FFD-847A-2E7E55AD0D72}"/>
            </a:ext>
          </a:extLst>
        </xdr:cNvPr>
        <xdr:cNvSpPr>
          <a:spLocks noChangeShapeType="1"/>
        </xdr:cNvSpPr>
      </xdr:nvSpPr>
      <xdr:spPr bwMode="auto">
        <a:xfrm>
          <a:off x="1731967" y="293369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FEA3AD67-4CBE-407F-B80D-2483A8B263B3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6F72AD24-31DA-4BAA-9747-26954E2E1610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222</xdr:row>
      <xdr:rowOff>-1</xdr:rowOff>
    </xdr:from>
    <xdr:to>
      <xdr:col>2</xdr:col>
      <xdr:colOff>312424</xdr:colOff>
      <xdr:row>222</xdr:row>
      <xdr:rowOff>7936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AFDCBEC5-3343-4FDE-8B1E-5A1D55B8B637}"/>
            </a:ext>
          </a:extLst>
        </xdr:cNvPr>
        <xdr:cNvSpPr>
          <a:spLocks noChangeShapeType="1"/>
        </xdr:cNvSpPr>
      </xdr:nvSpPr>
      <xdr:spPr bwMode="auto">
        <a:xfrm>
          <a:off x="1731967" y="4593907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162</xdr:row>
      <xdr:rowOff>9525</xdr:rowOff>
    </xdr:from>
    <xdr:to>
      <xdr:col>1</xdr:col>
      <xdr:colOff>3581077</xdr:colOff>
      <xdr:row>162</xdr:row>
      <xdr:rowOff>9525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F8490F5C-A54B-483E-87B7-C8EB4FA6D217}"/>
            </a:ext>
          </a:extLst>
        </xdr:cNvPr>
        <xdr:cNvSpPr>
          <a:spLocks noChangeShapeType="1"/>
        </xdr:cNvSpPr>
      </xdr:nvSpPr>
      <xdr:spPr bwMode="auto">
        <a:xfrm>
          <a:off x="1874839" y="338518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175</xdr:row>
      <xdr:rowOff>-1</xdr:rowOff>
    </xdr:from>
    <xdr:to>
      <xdr:col>2</xdr:col>
      <xdr:colOff>312424</xdr:colOff>
      <xdr:row>175</xdr:row>
      <xdr:rowOff>7936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344B1DE5-D23B-4FB4-99BE-D634B15910CB}"/>
            </a:ext>
          </a:extLst>
        </xdr:cNvPr>
        <xdr:cNvSpPr>
          <a:spLocks noChangeShapeType="1"/>
        </xdr:cNvSpPr>
      </xdr:nvSpPr>
      <xdr:spPr bwMode="auto">
        <a:xfrm>
          <a:off x="1731967" y="364426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95DBAD3E-EC0D-43DC-A6D8-8C5E645E7A61}"/>
            </a:ext>
          </a:extLst>
        </xdr:cNvPr>
        <xdr:cNvSpPr>
          <a:spLocks noChangeShapeType="1"/>
        </xdr:cNvSpPr>
      </xdr:nvSpPr>
      <xdr:spPr bwMode="auto">
        <a:xfrm>
          <a:off x="1874839" y="50253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63F35D4C-11FF-4C37-BC2B-37CCE1A8F065}"/>
            </a:ext>
          </a:extLst>
        </xdr:cNvPr>
        <xdr:cNvSpPr>
          <a:spLocks noChangeShapeType="1"/>
        </xdr:cNvSpPr>
      </xdr:nvSpPr>
      <xdr:spPr bwMode="auto">
        <a:xfrm>
          <a:off x="1874839" y="50253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-1</xdr:rowOff>
    </xdr:from>
    <xdr:to>
      <xdr:col>2</xdr:col>
      <xdr:colOff>312424</xdr:colOff>
      <xdr:row>256</xdr:row>
      <xdr:rowOff>7936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77683C8-EF2F-4288-A3B1-474B954232B2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687B5F66-9C39-43DE-9669-B664F90A23C7}"/>
            </a:ext>
          </a:extLst>
        </xdr:cNvPr>
        <xdr:cNvSpPr>
          <a:spLocks noChangeShapeType="1"/>
        </xdr:cNvSpPr>
      </xdr:nvSpPr>
      <xdr:spPr bwMode="auto">
        <a:xfrm>
          <a:off x="1874839" y="50253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202405</xdr:rowOff>
    </xdr:from>
    <xdr:to>
      <xdr:col>2</xdr:col>
      <xdr:colOff>312424</xdr:colOff>
      <xdr:row>256</xdr:row>
      <xdr:rowOff>7936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824728D8-CB86-4E5E-BCDE-D4C8D5C3FBA5}"/>
            </a:ext>
          </a:extLst>
        </xdr:cNvPr>
        <xdr:cNvSpPr>
          <a:spLocks noChangeShapeType="1"/>
        </xdr:cNvSpPr>
      </xdr:nvSpPr>
      <xdr:spPr bwMode="auto">
        <a:xfrm>
          <a:off x="1731967" y="5284708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174</xdr:row>
      <xdr:rowOff>200024</xdr:rowOff>
    </xdr:from>
    <xdr:to>
      <xdr:col>2</xdr:col>
      <xdr:colOff>895350</xdr:colOff>
      <xdr:row>175</xdr:row>
      <xdr:rowOff>9525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633BBE28-592E-4BB9-9BA0-8B2B627CBAA5}"/>
            </a:ext>
          </a:extLst>
        </xdr:cNvPr>
        <xdr:cNvSpPr>
          <a:spLocks noChangeShapeType="1"/>
        </xdr:cNvSpPr>
      </xdr:nvSpPr>
      <xdr:spPr bwMode="auto">
        <a:xfrm>
          <a:off x="1731967" y="364426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221</xdr:row>
      <xdr:rowOff>200024</xdr:rowOff>
    </xdr:from>
    <xdr:to>
      <xdr:col>2</xdr:col>
      <xdr:colOff>895350</xdr:colOff>
      <xdr:row>222</xdr:row>
      <xdr:rowOff>9525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470753DC-29B1-4F43-833A-45A52E22156C}"/>
            </a:ext>
          </a:extLst>
        </xdr:cNvPr>
        <xdr:cNvSpPr>
          <a:spLocks noChangeShapeType="1"/>
        </xdr:cNvSpPr>
      </xdr:nvSpPr>
      <xdr:spPr bwMode="auto">
        <a:xfrm>
          <a:off x="1731967" y="45939074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-1</xdr:rowOff>
    </xdr:from>
    <xdr:to>
      <xdr:col>2</xdr:col>
      <xdr:colOff>312424</xdr:colOff>
      <xdr:row>256</xdr:row>
      <xdr:rowOff>7936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5136F7B3-4D19-4F52-89A8-B166813A0226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200024</xdr:rowOff>
    </xdr:from>
    <xdr:to>
      <xdr:col>2</xdr:col>
      <xdr:colOff>895350</xdr:colOff>
      <xdr:row>256</xdr:row>
      <xdr:rowOff>9525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6FD46019-ACCC-4B63-B25D-C307C8055AFB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7A2C41A-D5B4-428D-ABBC-C93A0ABBBDF0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71FA5DC9-E7C0-4C5B-8DE8-EAAEF6F758F0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84BD8E80-B24C-49DF-85D5-103F03066BB9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77F007C5-E658-4BD0-9D93-D3786039BFC5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3C23C3ED-1CF3-4E29-9298-92D1AF7B8CA5}"/>
            </a:ext>
          </a:extLst>
        </xdr:cNvPr>
        <xdr:cNvSpPr>
          <a:spLocks noChangeShapeType="1"/>
        </xdr:cNvSpPr>
      </xdr:nvSpPr>
      <xdr:spPr bwMode="auto">
        <a:xfrm>
          <a:off x="1874839" y="26746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-1</xdr:rowOff>
    </xdr:from>
    <xdr:to>
      <xdr:col>2</xdr:col>
      <xdr:colOff>312424</xdr:colOff>
      <xdr:row>256</xdr:row>
      <xdr:rowOff>7936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BE617839-C6E7-405D-B4F7-A07FF406079E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202405</xdr:rowOff>
    </xdr:from>
    <xdr:to>
      <xdr:col>2</xdr:col>
      <xdr:colOff>312424</xdr:colOff>
      <xdr:row>256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BEB7FD1D-5007-408D-8936-583DB7ADA4C4}"/>
            </a:ext>
          </a:extLst>
        </xdr:cNvPr>
        <xdr:cNvSpPr>
          <a:spLocks noChangeShapeType="1"/>
        </xdr:cNvSpPr>
      </xdr:nvSpPr>
      <xdr:spPr bwMode="auto">
        <a:xfrm>
          <a:off x="1731967" y="5284708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72BF2789-9398-47D2-9595-168192DF5B68}"/>
            </a:ext>
          </a:extLst>
        </xdr:cNvPr>
        <xdr:cNvSpPr>
          <a:spLocks noChangeShapeType="1"/>
        </xdr:cNvSpPr>
      </xdr:nvSpPr>
      <xdr:spPr bwMode="auto">
        <a:xfrm>
          <a:off x="1874839" y="26746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-1</xdr:rowOff>
    </xdr:from>
    <xdr:to>
      <xdr:col>2</xdr:col>
      <xdr:colOff>312424</xdr:colOff>
      <xdr:row>256</xdr:row>
      <xdr:rowOff>7936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6522D475-7D08-40C4-B074-70A4C32DB06A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202405</xdr:rowOff>
    </xdr:from>
    <xdr:to>
      <xdr:col>2</xdr:col>
      <xdr:colOff>312424</xdr:colOff>
      <xdr:row>256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9AE8F248-5D00-46F0-9882-FF7CF349E260}"/>
            </a:ext>
          </a:extLst>
        </xdr:cNvPr>
        <xdr:cNvSpPr>
          <a:spLocks noChangeShapeType="1"/>
        </xdr:cNvSpPr>
      </xdr:nvSpPr>
      <xdr:spPr bwMode="auto">
        <a:xfrm>
          <a:off x="1731967" y="5284708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D7E91DE5-0093-41F1-A933-1CEB337507FB}"/>
            </a:ext>
          </a:extLst>
        </xdr:cNvPr>
        <xdr:cNvSpPr>
          <a:spLocks noChangeShapeType="1"/>
        </xdr:cNvSpPr>
      </xdr:nvSpPr>
      <xdr:spPr bwMode="auto">
        <a:xfrm>
          <a:off x="1874839" y="26746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140</xdr:row>
      <xdr:rowOff>200024</xdr:rowOff>
    </xdr:from>
    <xdr:to>
      <xdr:col>2</xdr:col>
      <xdr:colOff>895350</xdr:colOff>
      <xdr:row>141</xdr:row>
      <xdr:rowOff>9525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B062CD50-70AC-47AF-8F1B-33583A6B0D41}"/>
            </a:ext>
          </a:extLst>
        </xdr:cNvPr>
        <xdr:cNvSpPr>
          <a:spLocks noChangeShapeType="1"/>
        </xdr:cNvSpPr>
      </xdr:nvSpPr>
      <xdr:spPr bwMode="auto">
        <a:xfrm>
          <a:off x="1731967" y="293369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85A8B44A-7B02-49BA-A25C-00E428399222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F43CE3DE-8561-4CFB-8F6A-1A0B515EA99B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222</xdr:row>
      <xdr:rowOff>-1</xdr:rowOff>
    </xdr:from>
    <xdr:to>
      <xdr:col>2</xdr:col>
      <xdr:colOff>312424</xdr:colOff>
      <xdr:row>222</xdr:row>
      <xdr:rowOff>7936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1D918B32-7A80-4B19-83C1-7F69B136753D}"/>
            </a:ext>
          </a:extLst>
        </xdr:cNvPr>
        <xdr:cNvSpPr>
          <a:spLocks noChangeShapeType="1"/>
        </xdr:cNvSpPr>
      </xdr:nvSpPr>
      <xdr:spPr bwMode="auto">
        <a:xfrm>
          <a:off x="1731967" y="4593907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162</xdr:row>
      <xdr:rowOff>9525</xdr:rowOff>
    </xdr:from>
    <xdr:to>
      <xdr:col>1</xdr:col>
      <xdr:colOff>3581077</xdr:colOff>
      <xdr:row>162</xdr:row>
      <xdr:rowOff>9525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8DB5D734-BE5E-4B56-90FE-1496F2E4C5DA}"/>
            </a:ext>
          </a:extLst>
        </xdr:cNvPr>
        <xdr:cNvSpPr>
          <a:spLocks noChangeShapeType="1"/>
        </xdr:cNvSpPr>
      </xdr:nvSpPr>
      <xdr:spPr bwMode="auto">
        <a:xfrm>
          <a:off x="1874839" y="338518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175</xdr:row>
      <xdr:rowOff>-1</xdr:rowOff>
    </xdr:from>
    <xdr:to>
      <xdr:col>2</xdr:col>
      <xdr:colOff>312424</xdr:colOff>
      <xdr:row>175</xdr:row>
      <xdr:rowOff>7936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1E367D82-144B-4142-A505-7D0E198BDA02}"/>
            </a:ext>
          </a:extLst>
        </xdr:cNvPr>
        <xdr:cNvSpPr>
          <a:spLocks noChangeShapeType="1"/>
        </xdr:cNvSpPr>
      </xdr:nvSpPr>
      <xdr:spPr bwMode="auto">
        <a:xfrm>
          <a:off x="1731967" y="364426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81886B08-BFB3-422F-ABAD-0327F2133BF6}"/>
            </a:ext>
          </a:extLst>
        </xdr:cNvPr>
        <xdr:cNvSpPr>
          <a:spLocks noChangeShapeType="1"/>
        </xdr:cNvSpPr>
      </xdr:nvSpPr>
      <xdr:spPr bwMode="auto">
        <a:xfrm>
          <a:off x="1874839" y="50253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EC2063E0-6792-43BB-A31F-CC1D1BAB69B2}"/>
            </a:ext>
          </a:extLst>
        </xdr:cNvPr>
        <xdr:cNvSpPr>
          <a:spLocks noChangeShapeType="1"/>
        </xdr:cNvSpPr>
      </xdr:nvSpPr>
      <xdr:spPr bwMode="auto">
        <a:xfrm>
          <a:off x="1874839" y="50253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-1</xdr:rowOff>
    </xdr:from>
    <xdr:to>
      <xdr:col>2</xdr:col>
      <xdr:colOff>312424</xdr:colOff>
      <xdr:row>256</xdr:row>
      <xdr:rowOff>7936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875AA994-8B87-4D43-92CC-B19888A348A4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A39DFE3F-7A31-461F-9A73-181368357CBB}"/>
            </a:ext>
          </a:extLst>
        </xdr:cNvPr>
        <xdr:cNvSpPr>
          <a:spLocks noChangeShapeType="1"/>
        </xdr:cNvSpPr>
      </xdr:nvSpPr>
      <xdr:spPr bwMode="auto">
        <a:xfrm>
          <a:off x="1874839" y="50253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202405</xdr:rowOff>
    </xdr:from>
    <xdr:to>
      <xdr:col>2</xdr:col>
      <xdr:colOff>312424</xdr:colOff>
      <xdr:row>256</xdr:row>
      <xdr:rowOff>7936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DECBF2BD-E2AC-4D3F-850F-034BBFE95979}"/>
            </a:ext>
          </a:extLst>
        </xdr:cNvPr>
        <xdr:cNvSpPr>
          <a:spLocks noChangeShapeType="1"/>
        </xdr:cNvSpPr>
      </xdr:nvSpPr>
      <xdr:spPr bwMode="auto">
        <a:xfrm>
          <a:off x="1731967" y="5284708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174</xdr:row>
      <xdr:rowOff>200024</xdr:rowOff>
    </xdr:from>
    <xdr:to>
      <xdr:col>2</xdr:col>
      <xdr:colOff>895350</xdr:colOff>
      <xdr:row>175</xdr:row>
      <xdr:rowOff>9525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7103DE59-9598-4582-AF22-76064AC4141D}"/>
            </a:ext>
          </a:extLst>
        </xdr:cNvPr>
        <xdr:cNvSpPr>
          <a:spLocks noChangeShapeType="1"/>
        </xdr:cNvSpPr>
      </xdr:nvSpPr>
      <xdr:spPr bwMode="auto">
        <a:xfrm>
          <a:off x="1731967" y="364426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221</xdr:row>
      <xdr:rowOff>200024</xdr:rowOff>
    </xdr:from>
    <xdr:to>
      <xdr:col>2</xdr:col>
      <xdr:colOff>895350</xdr:colOff>
      <xdr:row>222</xdr:row>
      <xdr:rowOff>9525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581327B5-9A49-44AA-99D6-F629AEB23DCD}"/>
            </a:ext>
          </a:extLst>
        </xdr:cNvPr>
        <xdr:cNvSpPr>
          <a:spLocks noChangeShapeType="1"/>
        </xdr:cNvSpPr>
      </xdr:nvSpPr>
      <xdr:spPr bwMode="auto">
        <a:xfrm>
          <a:off x="1731967" y="45939074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-1</xdr:rowOff>
    </xdr:from>
    <xdr:to>
      <xdr:col>2</xdr:col>
      <xdr:colOff>312424</xdr:colOff>
      <xdr:row>256</xdr:row>
      <xdr:rowOff>7936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17B0A357-A921-44E9-A848-EECB92901142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200024</xdr:rowOff>
    </xdr:from>
    <xdr:to>
      <xdr:col>2</xdr:col>
      <xdr:colOff>895350</xdr:colOff>
      <xdr:row>256</xdr:row>
      <xdr:rowOff>9525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1E5BACF2-7556-411C-B998-D12A1F2A9214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66E245BC-A860-4FB3-8D13-0A233D002DB7}"/>
            </a:ext>
          </a:extLst>
        </xdr:cNvPr>
        <xdr:cNvSpPr>
          <a:spLocks noChangeShapeType="1"/>
        </xdr:cNvSpPr>
      </xdr:nvSpPr>
      <xdr:spPr bwMode="auto">
        <a:xfrm>
          <a:off x="1874839" y="42948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B339D7F9-29AE-4FEE-A70B-7C75FA15F27A}"/>
            </a:ext>
          </a:extLst>
        </xdr:cNvPr>
        <xdr:cNvSpPr>
          <a:spLocks noChangeShapeType="1"/>
        </xdr:cNvSpPr>
      </xdr:nvSpPr>
      <xdr:spPr bwMode="auto">
        <a:xfrm>
          <a:off x="1874839" y="42948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538C8D8F-CF1A-44BA-81DF-73D1AF7B7271}"/>
            </a:ext>
          </a:extLst>
        </xdr:cNvPr>
        <xdr:cNvSpPr>
          <a:spLocks noChangeShapeType="1"/>
        </xdr:cNvSpPr>
      </xdr:nvSpPr>
      <xdr:spPr bwMode="auto">
        <a:xfrm>
          <a:off x="1874839" y="42948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B027EEB5-9550-4BBE-B602-CFD3CC84FB8E}"/>
            </a:ext>
          </a:extLst>
        </xdr:cNvPr>
        <xdr:cNvSpPr>
          <a:spLocks noChangeShapeType="1"/>
        </xdr:cNvSpPr>
      </xdr:nvSpPr>
      <xdr:spPr bwMode="auto">
        <a:xfrm>
          <a:off x="1874839" y="42948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C5F052BC-4BEE-4000-9389-156E054BE9FF}"/>
            </a:ext>
          </a:extLst>
        </xdr:cNvPr>
        <xdr:cNvSpPr>
          <a:spLocks noChangeShapeType="1"/>
        </xdr:cNvSpPr>
      </xdr:nvSpPr>
      <xdr:spPr bwMode="auto">
        <a:xfrm>
          <a:off x="1874839" y="265461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229FA2F6-C309-461F-B08D-995C7C5E32A7}"/>
            </a:ext>
          </a:extLst>
        </xdr:cNvPr>
        <xdr:cNvSpPr>
          <a:spLocks noChangeShapeType="1"/>
        </xdr:cNvSpPr>
      </xdr:nvSpPr>
      <xdr:spPr bwMode="auto">
        <a:xfrm>
          <a:off x="1731967" y="524446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202405</xdr:rowOff>
    </xdr:from>
    <xdr:to>
      <xdr:col>2</xdr:col>
      <xdr:colOff>312424</xdr:colOff>
      <xdr:row>257</xdr:row>
      <xdr:rowOff>7936</xdr:rowOff>
    </xdr:to>
    <xdr:sp macro="" textlink="">
      <xdr:nvSpPr>
        <xdr:cNvPr id="34" name="Line 2">
          <a:extLst>
            <a:ext uri="{FF2B5EF4-FFF2-40B4-BE49-F238E27FC236}">
              <a16:creationId xmlns:a16="http://schemas.microsoft.com/office/drawing/2014/main" id="{568A558A-7BDC-4E92-A952-AC396B03F166}"/>
            </a:ext>
          </a:extLst>
        </xdr:cNvPr>
        <xdr:cNvSpPr>
          <a:spLocks noChangeShapeType="1"/>
        </xdr:cNvSpPr>
      </xdr:nvSpPr>
      <xdr:spPr bwMode="auto">
        <a:xfrm>
          <a:off x="1731967" y="5244703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7B087726-F688-4DC5-8E31-06F5EF6248C5}"/>
            </a:ext>
          </a:extLst>
        </xdr:cNvPr>
        <xdr:cNvSpPr>
          <a:spLocks noChangeShapeType="1"/>
        </xdr:cNvSpPr>
      </xdr:nvSpPr>
      <xdr:spPr bwMode="auto">
        <a:xfrm>
          <a:off x="1874839" y="265461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747F943B-821D-469E-8DC8-43BBDD2B123F}"/>
            </a:ext>
          </a:extLst>
        </xdr:cNvPr>
        <xdr:cNvSpPr>
          <a:spLocks noChangeShapeType="1"/>
        </xdr:cNvSpPr>
      </xdr:nvSpPr>
      <xdr:spPr bwMode="auto">
        <a:xfrm>
          <a:off x="1731967" y="524446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202405</xdr:rowOff>
    </xdr:from>
    <xdr:to>
      <xdr:col>2</xdr:col>
      <xdr:colOff>312424</xdr:colOff>
      <xdr:row>257</xdr:row>
      <xdr:rowOff>7936</xdr:rowOff>
    </xdr:to>
    <xdr:sp macro="" textlink="">
      <xdr:nvSpPr>
        <xdr:cNvPr id="37" name="Line 2">
          <a:extLst>
            <a:ext uri="{FF2B5EF4-FFF2-40B4-BE49-F238E27FC236}">
              <a16:creationId xmlns:a16="http://schemas.microsoft.com/office/drawing/2014/main" id="{C7750CCF-1DD8-44B1-9276-1C12D0268BD3}"/>
            </a:ext>
          </a:extLst>
        </xdr:cNvPr>
        <xdr:cNvSpPr>
          <a:spLocks noChangeShapeType="1"/>
        </xdr:cNvSpPr>
      </xdr:nvSpPr>
      <xdr:spPr bwMode="auto">
        <a:xfrm>
          <a:off x="1731967" y="5244703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923C7C35-45E2-4062-8076-C634A7E4EB9C}"/>
            </a:ext>
          </a:extLst>
        </xdr:cNvPr>
        <xdr:cNvSpPr>
          <a:spLocks noChangeShapeType="1"/>
        </xdr:cNvSpPr>
      </xdr:nvSpPr>
      <xdr:spPr bwMode="auto">
        <a:xfrm>
          <a:off x="1874839" y="265461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141</xdr:row>
      <xdr:rowOff>200024</xdr:rowOff>
    </xdr:from>
    <xdr:to>
      <xdr:col>2</xdr:col>
      <xdr:colOff>895350</xdr:colOff>
      <xdr:row>142</xdr:row>
      <xdr:rowOff>9525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B2941B50-AC6A-4C4C-B49E-9BD49C56A3BE}"/>
            </a:ext>
          </a:extLst>
        </xdr:cNvPr>
        <xdr:cNvSpPr>
          <a:spLocks noChangeShapeType="1"/>
        </xdr:cNvSpPr>
      </xdr:nvSpPr>
      <xdr:spPr bwMode="auto">
        <a:xfrm>
          <a:off x="1731967" y="29136974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40" name="Line 1">
          <a:extLst>
            <a:ext uri="{FF2B5EF4-FFF2-40B4-BE49-F238E27FC236}">
              <a16:creationId xmlns:a16="http://schemas.microsoft.com/office/drawing/2014/main" id="{0EC4155C-07E2-4BAB-A9A1-63F50D4BE7E6}"/>
            </a:ext>
          </a:extLst>
        </xdr:cNvPr>
        <xdr:cNvSpPr>
          <a:spLocks noChangeShapeType="1"/>
        </xdr:cNvSpPr>
      </xdr:nvSpPr>
      <xdr:spPr bwMode="auto">
        <a:xfrm>
          <a:off x="1874839" y="42948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F6907C3D-C6ED-4B0B-98D7-9615D30C6900}"/>
            </a:ext>
          </a:extLst>
        </xdr:cNvPr>
        <xdr:cNvSpPr>
          <a:spLocks noChangeShapeType="1"/>
        </xdr:cNvSpPr>
      </xdr:nvSpPr>
      <xdr:spPr bwMode="auto">
        <a:xfrm>
          <a:off x="1874839" y="42948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223</xdr:row>
      <xdr:rowOff>-1</xdr:rowOff>
    </xdr:from>
    <xdr:to>
      <xdr:col>2</xdr:col>
      <xdr:colOff>312424</xdr:colOff>
      <xdr:row>223</xdr:row>
      <xdr:rowOff>7936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181A76B1-D47D-4B23-8843-C83FA863D343}"/>
            </a:ext>
          </a:extLst>
        </xdr:cNvPr>
        <xdr:cNvSpPr>
          <a:spLocks noChangeShapeType="1"/>
        </xdr:cNvSpPr>
      </xdr:nvSpPr>
      <xdr:spPr bwMode="auto">
        <a:xfrm>
          <a:off x="1731967" y="455390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163</xdr:row>
      <xdr:rowOff>9525</xdr:rowOff>
    </xdr:from>
    <xdr:to>
      <xdr:col>1</xdr:col>
      <xdr:colOff>3581077</xdr:colOff>
      <xdr:row>163</xdr:row>
      <xdr:rowOff>9525</xdr:rowOff>
    </xdr:to>
    <xdr:sp macro="" textlink="">
      <xdr:nvSpPr>
        <xdr:cNvPr id="43" name="Line 1">
          <a:extLst>
            <a:ext uri="{FF2B5EF4-FFF2-40B4-BE49-F238E27FC236}">
              <a16:creationId xmlns:a16="http://schemas.microsoft.com/office/drawing/2014/main" id="{CDD0BDCB-59EA-4697-88F6-AEA117E91496}"/>
            </a:ext>
          </a:extLst>
        </xdr:cNvPr>
        <xdr:cNvSpPr>
          <a:spLocks noChangeShapeType="1"/>
        </xdr:cNvSpPr>
      </xdr:nvSpPr>
      <xdr:spPr bwMode="auto">
        <a:xfrm>
          <a:off x="1874839" y="334518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176</xdr:row>
      <xdr:rowOff>-1</xdr:rowOff>
    </xdr:from>
    <xdr:to>
      <xdr:col>2</xdr:col>
      <xdr:colOff>312424</xdr:colOff>
      <xdr:row>176</xdr:row>
      <xdr:rowOff>7936</xdr:rowOff>
    </xdr:to>
    <xdr:sp macro="" textlink="">
      <xdr:nvSpPr>
        <xdr:cNvPr id="44" name="Line 2">
          <a:extLst>
            <a:ext uri="{FF2B5EF4-FFF2-40B4-BE49-F238E27FC236}">
              <a16:creationId xmlns:a16="http://schemas.microsoft.com/office/drawing/2014/main" id="{D07F484C-D8F4-4A47-8B32-517ED099DCFD}"/>
            </a:ext>
          </a:extLst>
        </xdr:cNvPr>
        <xdr:cNvSpPr>
          <a:spLocks noChangeShapeType="1"/>
        </xdr:cNvSpPr>
      </xdr:nvSpPr>
      <xdr:spPr bwMode="auto">
        <a:xfrm>
          <a:off x="1731967" y="360425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244</xdr:row>
      <xdr:rowOff>9525</xdr:rowOff>
    </xdr:from>
    <xdr:to>
      <xdr:col>1</xdr:col>
      <xdr:colOff>3581077</xdr:colOff>
      <xdr:row>244</xdr:row>
      <xdr:rowOff>9525</xdr:rowOff>
    </xdr:to>
    <xdr:sp macro="" textlink="">
      <xdr:nvSpPr>
        <xdr:cNvPr id="45" name="Line 1">
          <a:extLst>
            <a:ext uri="{FF2B5EF4-FFF2-40B4-BE49-F238E27FC236}">
              <a16:creationId xmlns:a16="http://schemas.microsoft.com/office/drawing/2014/main" id="{83F407B4-1D10-46E7-BD73-D91DA1D56230}"/>
            </a:ext>
          </a:extLst>
        </xdr:cNvPr>
        <xdr:cNvSpPr>
          <a:spLocks noChangeShapeType="1"/>
        </xdr:cNvSpPr>
      </xdr:nvSpPr>
      <xdr:spPr bwMode="auto">
        <a:xfrm>
          <a:off x="1874839" y="498538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244</xdr:row>
      <xdr:rowOff>9525</xdr:rowOff>
    </xdr:from>
    <xdr:to>
      <xdr:col>1</xdr:col>
      <xdr:colOff>3581077</xdr:colOff>
      <xdr:row>244</xdr:row>
      <xdr:rowOff>9525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C08BD281-66A2-49A2-BD02-C92D0144A699}"/>
            </a:ext>
          </a:extLst>
        </xdr:cNvPr>
        <xdr:cNvSpPr>
          <a:spLocks noChangeShapeType="1"/>
        </xdr:cNvSpPr>
      </xdr:nvSpPr>
      <xdr:spPr bwMode="auto">
        <a:xfrm>
          <a:off x="1874839" y="498538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47" name="Line 2">
          <a:extLst>
            <a:ext uri="{FF2B5EF4-FFF2-40B4-BE49-F238E27FC236}">
              <a16:creationId xmlns:a16="http://schemas.microsoft.com/office/drawing/2014/main" id="{548AE2B7-9112-4D22-8EF7-48AB428D5DF9}"/>
            </a:ext>
          </a:extLst>
        </xdr:cNvPr>
        <xdr:cNvSpPr>
          <a:spLocks noChangeShapeType="1"/>
        </xdr:cNvSpPr>
      </xdr:nvSpPr>
      <xdr:spPr bwMode="auto">
        <a:xfrm>
          <a:off x="1731967" y="524446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244</xdr:row>
      <xdr:rowOff>9525</xdr:rowOff>
    </xdr:from>
    <xdr:to>
      <xdr:col>1</xdr:col>
      <xdr:colOff>3581077</xdr:colOff>
      <xdr:row>244</xdr:row>
      <xdr:rowOff>9525</xdr:rowOff>
    </xdr:to>
    <xdr:sp macro="" textlink="">
      <xdr:nvSpPr>
        <xdr:cNvPr id="48" name="Line 1">
          <a:extLst>
            <a:ext uri="{FF2B5EF4-FFF2-40B4-BE49-F238E27FC236}">
              <a16:creationId xmlns:a16="http://schemas.microsoft.com/office/drawing/2014/main" id="{6AA78414-29B7-4B7E-A329-1ADB7BBF8FDC}"/>
            </a:ext>
          </a:extLst>
        </xdr:cNvPr>
        <xdr:cNvSpPr>
          <a:spLocks noChangeShapeType="1"/>
        </xdr:cNvSpPr>
      </xdr:nvSpPr>
      <xdr:spPr bwMode="auto">
        <a:xfrm>
          <a:off x="1874839" y="498538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202405</xdr:rowOff>
    </xdr:from>
    <xdr:to>
      <xdr:col>2</xdr:col>
      <xdr:colOff>312424</xdr:colOff>
      <xdr:row>257</xdr:row>
      <xdr:rowOff>7936</xdr:rowOff>
    </xdr:to>
    <xdr:sp macro="" textlink="">
      <xdr:nvSpPr>
        <xdr:cNvPr id="49" name="Line 2">
          <a:extLst>
            <a:ext uri="{FF2B5EF4-FFF2-40B4-BE49-F238E27FC236}">
              <a16:creationId xmlns:a16="http://schemas.microsoft.com/office/drawing/2014/main" id="{966E650C-2044-4F93-8625-433084BF0D6E}"/>
            </a:ext>
          </a:extLst>
        </xdr:cNvPr>
        <xdr:cNvSpPr>
          <a:spLocks noChangeShapeType="1"/>
        </xdr:cNvSpPr>
      </xdr:nvSpPr>
      <xdr:spPr bwMode="auto">
        <a:xfrm>
          <a:off x="1731967" y="5244703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175</xdr:row>
      <xdr:rowOff>200024</xdr:rowOff>
    </xdr:from>
    <xdr:to>
      <xdr:col>2</xdr:col>
      <xdr:colOff>895350</xdr:colOff>
      <xdr:row>176</xdr:row>
      <xdr:rowOff>9525</xdr:rowOff>
    </xdr:to>
    <xdr:sp macro="" textlink="">
      <xdr:nvSpPr>
        <xdr:cNvPr id="50" name="Line 2">
          <a:extLst>
            <a:ext uri="{FF2B5EF4-FFF2-40B4-BE49-F238E27FC236}">
              <a16:creationId xmlns:a16="http://schemas.microsoft.com/office/drawing/2014/main" id="{435028FA-E67C-495B-95ED-0A74627FE09A}"/>
            </a:ext>
          </a:extLst>
        </xdr:cNvPr>
        <xdr:cNvSpPr>
          <a:spLocks noChangeShapeType="1"/>
        </xdr:cNvSpPr>
      </xdr:nvSpPr>
      <xdr:spPr bwMode="auto">
        <a:xfrm>
          <a:off x="1731967" y="360425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222</xdr:row>
      <xdr:rowOff>200024</xdr:rowOff>
    </xdr:from>
    <xdr:to>
      <xdr:col>2</xdr:col>
      <xdr:colOff>895350</xdr:colOff>
      <xdr:row>223</xdr:row>
      <xdr:rowOff>9525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89AD5CD9-8EAC-4025-8197-D9A3540F3EC4}"/>
            </a:ext>
          </a:extLst>
        </xdr:cNvPr>
        <xdr:cNvSpPr>
          <a:spLocks noChangeShapeType="1"/>
        </xdr:cNvSpPr>
      </xdr:nvSpPr>
      <xdr:spPr bwMode="auto">
        <a:xfrm>
          <a:off x="1731967" y="45539024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52" name="Line 2">
          <a:extLst>
            <a:ext uri="{FF2B5EF4-FFF2-40B4-BE49-F238E27FC236}">
              <a16:creationId xmlns:a16="http://schemas.microsoft.com/office/drawing/2014/main" id="{E729F08B-7144-4B9E-9951-50FAA23958AB}"/>
            </a:ext>
          </a:extLst>
        </xdr:cNvPr>
        <xdr:cNvSpPr>
          <a:spLocks noChangeShapeType="1"/>
        </xdr:cNvSpPr>
      </xdr:nvSpPr>
      <xdr:spPr bwMode="auto">
        <a:xfrm>
          <a:off x="1731967" y="524446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200024</xdr:rowOff>
    </xdr:from>
    <xdr:to>
      <xdr:col>2</xdr:col>
      <xdr:colOff>895350</xdr:colOff>
      <xdr:row>257</xdr:row>
      <xdr:rowOff>9525</xdr:rowOff>
    </xdr:to>
    <xdr:sp macro="" textlink="">
      <xdr:nvSpPr>
        <xdr:cNvPr id="53" name="Line 2">
          <a:extLst>
            <a:ext uri="{FF2B5EF4-FFF2-40B4-BE49-F238E27FC236}">
              <a16:creationId xmlns:a16="http://schemas.microsoft.com/office/drawing/2014/main" id="{A423D154-A801-4801-A76F-A0CD9E369AE4}"/>
            </a:ext>
          </a:extLst>
        </xdr:cNvPr>
        <xdr:cNvSpPr>
          <a:spLocks noChangeShapeType="1"/>
        </xdr:cNvSpPr>
      </xdr:nvSpPr>
      <xdr:spPr bwMode="auto">
        <a:xfrm>
          <a:off x="1731967" y="524446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179917</xdr:colOff>
      <xdr:row>2</xdr:row>
      <xdr:rowOff>0</xdr:rowOff>
    </xdr:from>
    <xdr:to>
      <xdr:col>15</xdr:col>
      <xdr:colOff>351298</xdr:colOff>
      <xdr:row>203</xdr:row>
      <xdr:rowOff>99976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AFB563-B7E6-4515-A123-C29B4EFC3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917" y="381000"/>
          <a:ext cx="9105831" cy="38390476"/>
        </a:xfrm>
        <a:prstGeom prst="rect">
          <a:avLst/>
        </a:prstGeom>
      </xdr:spPr>
    </xdr:pic>
    <xdr:clientData/>
  </xdr:twoCellAnchor>
  <xdr:twoCellAnchor editAs="oneCell">
    <xdr:from>
      <xdr:col>15</xdr:col>
      <xdr:colOff>582083</xdr:colOff>
      <xdr:row>2</xdr:row>
      <xdr:rowOff>95250</xdr:rowOff>
    </xdr:from>
    <xdr:to>
      <xdr:col>29</xdr:col>
      <xdr:colOff>159754</xdr:colOff>
      <xdr:row>15</xdr:row>
      <xdr:rowOff>77150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E9FE2F-611B-49C1-971B-CF6EF539B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6533" y="476250"/>
          <a:ext cx="8112071" cy="24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CD467-059D-48ED-8B9C-87107A58B6EB}">
  <sheetPr>
    <pageSetUpPr fitToPage="1"/>
  </sheetPr>
  <dimension ref="A2:H42"/>
  <sheetViews>
    <sheetView tabSelected="1" zoomScaleNormal="100" workbookViewId="0">
      <selection activeCell="K25" sqref="K25"/>
    </sheetView>
  </sheetViews>
  <sheetFormatPr defaultColWidth="9.140625" defaultRowHeight="15" x14ac:dyDescent="0.25"/>
  <cols>
    <col min="1" max="1" width="4.85546875" style="328" bestFit="1" customWidth="1"/>
    <col min="2" max="2" width="71.5703125" style="328" customWidth="1"/>
    <col min="3" max="3" width="1.5703125" style="328" customWidth="1"/>
    <col min="4" max="4" width="20.85546875" style="328" customWidth="1"/>
    <col min="5" max="5" width="1.5703125" style="328" customWidth="1"/>
    <col min="6" max="6" width="45.140625" style="328" customWidth="1"/>
    <col min="7" max="7" width="4.85546875" style="328" customWidth="1"/>
    <col min="8" max="8" width="11.140625" style="328" customWidth="1"/>
    <col min="9" max="16384" width="9.140625" style="328"/>
  </cols>
  <sheetData>
    <row r="2" spans="1:8" ht="18.75" x14ac:dyDescent="0.25">
      <c r="B2" s="329" t="s">
        <v>603</v>
      </c>
      <c r="C2" s="329"/>
      <c r="D2" s="330"/>
      <c r="E2" s="330"/>
      <c r="F2" s="330"/>
    </row>
    <row r="3" spans="1:8" ht="21.75" x14ac:dyDescent="0.25">
      <c r="B3" s="331" t="s">
        <v>667</v>
      </c>
      <c r="C3" s="329"/>
      <c r="D3" s="330"/>
      <c r="E3" s="330"/>
      <c r="F3" s="330"/>
    </row>
    <row r="4" spans="1:8" ht="18.75" x14ac:dyDescent="0.3">
      <c r="B4" s="332" t="s">
        <v>604</v>
      </c>
      <c r="C4" s="329"/>
      <c r="D4" s="329"/>
      <c r="E4" s="329"/>
      <c r="F4" s="329"/>
    </row>
    <row r="5" spans="1:8" ht="15.75" x14ac:dyDescent="0.25">
      <c r="B5" s="409" t="s">
        <v>5</v>
      </c>
      <c r="C5" s="409"/>
      <c r="D5" s="409"/>
      <c r="E5" s="409"/>
      <c r="F5" s="409"/>
      <c r="G5" s="333"/>
      <c r="H5" s="333"/>
    </row>
    <row r="6" spans="1:8" ht="15.75" x14ac:dyDescent="0.25">
      <c r="B6" s="334"/>
      <c r="C6" s="334"/>
      <c r="D6" s="335"/>
      <c r="E6" s="336"/>
      <c r="F6" s="334"/>
      <c r="G6" s="334"/>
    </row>
    <row r="7" spans="1:8" ht="15.75" x14ac:dyDescent="0.25">
      <c r="A7" s="337" t="s">
        <v>6</v>
      </c>
      <c r="B7" s="338" t="s">
        <v>289</v>
      </c>
      <c r="C7" s="338"/>
      <c r="D7" s="338" t="s">
        <v>8</v>
      </c>
      <c r="E7" s="339"/>
      <c r="F7" s="338" t="s">
        <v>9</v>
      </c>
      <c r="G7" s="337" t="s">
        <v>6</v>
      </c>
    </row>
    <row r="8" spans="1:8" ht="15.75" x14ac:dyDescent="0.25">
      <c r="A8" s="340" t="s">
        <v>7</v>
      </c>
      <c r="B8" s="334"/>
      <c r="C8" s="334"/>
      <c r="D8" s="341"/>
      <c r="E8" s="341"/>
      <c r="F8" s="341"/>
      <c r="G8" s="340" t="s">
        <v>7</v>
      </c>
    </row>
    <row r="9" spans="1:8" ht="15.75" x14ac:dyDescent="0.25">
      <c r="A9" s="337">
        <v>1</v>
      </c>
      <c r="B9" s="336" t="s">
        <v>668</v>
      </c>
      <c r="C9" s="336"/>
      <c r="D9" s="341"/>
      <c r="E9" s="341"/>
      <c r="F9" s="341"/>
      <c r="G9" s="337">
        <v>1</v>
      </c>
    </row>
    <row r="10" spans="1:8" ht="15.75" x14ac:dyDescent="0.25">
      <c r="A10" s="337">
        <f>A9+1</f>
        <v>2</v>
      </c>
      <c r="B10" s="334" t="s">
        <v>605</v>
      </c>
      <c r="C10" s="339"/>
      <c r="D10" s="342">
        <f>+'Pg2 BK-1 Comparison TO5 C6 '!I40</f>
        <v>869.33746930805501</v>
      </c>
      <c r="E10" s="342"/>
      <c r="F10" s="341" t="s">
        <v>606</v>
      </c>
      <c r="G10" s="337">
        <f>G9+1</f>
        <v>2</v>
      </c>
    </row>
    <row r="11" spans="1:8" ht="15.75" x14ac:dyDescent="0.25">
      <c r="A11" s="337">
        <f t="shared" ref="A11:A22" si="0">A10+1</f>
        <v>3</v>
      </c>
      <c r="B11" s="334"/>
      <c r="C11" s="339"/>
      <c r="D11" s="342"/>
      <c r="E11" s="342"/>
      <c r="F11" s="341"/>
      <c r="G11" s="337">
        <f t="shared" ref="G11:G22" si="1">G10+1</f>
        <v>3</v>
      </c>
    </row>
    <row r="12" spans="1:8" ht="15.75" x14ac:dyDescent="0.25">
      <c r="A12" s="337">
        <f t="shared" si="0"/>
        <v>4</v>
      </c>
      <c r="B12" s="334" t="s">
        <v>607</v>
      </c>
      <c r="C12" s="341"/>
      <c r="D12" s="343">
        <f>+'Pg13 TO5 C6 Int Calc'!G76</f>
        <v>334.47828312307303</v>
      </c>
      <c r="E12" s="344"/>
      <c r="F12" s="345" t="s">
        <v>608</v>
      </c>
      <c r="G12" s="337">
        <f t="shared" si="1"/>
        <v>4</v>
      </c>
    </row>
    <row r="13" spans="1:8" ht="15.75" x14ac:dyDescent="0.25">
      <c r="A13" s="337">
        <f t="shared" si="0"/>
        <v>5</v>
      </c>
      <c r="B13" s="334"/>
      <c r="C13" s="341"/>
      <c r="D13" s="346"/>
      <c r="E13" s="346"/>
      <c r="F13" s="341"/>
      <c r="G13" s="337">
        <f t="shared" si="1"/>
        <v>5</v>
      </c>
    </row>
    <row r="14" spans="1:8" ht="15.75" x14ac:dyDescent="0.25">
      <c r="A14" s="337">
        <f t="shared" si="0"/>
        <v>6</v>
      </c>
      <c r="B14" s="347" t="s">
        <v>609</v>
      </c>
      <c r="C14" s="339"/>
      <c r="D14" s="348">
        <f>D10+D12</f>
        <v>1203.815752431128</v>
      </c>
      <c r="E14" s="342"/>
      <c r="F14" s="345" t="s">
        <v>610</v>
      </c>
      <c r="G14" s="337">
        <f t="shared" si="1"/>
        <v>6</v>
      </c>
    </row>
    <row r="15" spans="1:8" ht="15.75" x14ac:dyDescent="0.25">
      <c r="A15" s="337">
        <f t="shared" si="0"/>
        <v>7</v>
      </c>
      <c r="B15" s="334"/>
      <c r="C15" s="341"/>
      <c r="D15" s="349"/>
      <c r="E15" s="334"/>
      <c r="F15" s="334"/>
      <c r="G15" s="337">
        <f t="shared" si="1"/>
        <v>7</v>
      </c>
    </row>
    <row r="16" spans="1:8" ht="15.75" x14ac:dyDescent="0.25">
      <c r="A16" s="337">
        <f t="shared" si="0"/>
        <v>8</v>
      </c>
      <c r="B16" s="334" t="s">
        <v>611</v>
      </c>
      <c r="C16" s="339"/>
      <c r="D16" s="406">
        <f>ROUND(D14*0.010207,0)</f>
        <v>12</v>
      </c>
      <c r="E16" s="334"/>
      <c r="F16" s="337" t="s">
        <v>612</v>
      </c>
      <c r="G16" s="337">
        <f t="shared" si="1"/>
        <v>8</v>
      </c>
    </row>
    <row r="17" spans="1:7" ht="15.75" x14ac:dyDescent="0.25">
      <c r="A17" s="337">
        <f t="shared" si="0"/>
        <v>9</v>
      </c>
      <c r="B17" s="334"/>
      <c r="C17" s="341"/>
      <c r="D17" s="349"/>
      <c r="E17" s="334"/>
      <c r="G17" s="337">
        <f t="shared" si="1"/>
        <v>9</v>
      </c>
    </row>
    <row r="18" spans="1:7" ht="15.75" x14ac:dyDescent="0.25">
      <c r="A18" s="337">
        <f t="shared" si="0"/>
        <v>10</v>
      </c>
      <c r="B18" s="350" t="s">
        <v>669</v>
      </c>
      <c r="C18" s="341"/>
      <c r="D18" s="349">
        <f>SUM(D14:D16)</f>
        <v>1215.815752431128</v>
      </c>
      <c r="E18" s="334"/>
      <c r="F18" s="345" t="s">
        <v>613</v>
      </c>
      <c r="G18" s="337">
        <f t="shared" si="1"/>
        <v>10</v>
      </c>
    </row>
    <row r="19" spans="1:7" ht="15.75" x14ac:dyDescent="0.25">
      <c r="A19" s="337">
        <f t="shared" si="0"/>
        <v>11</v>
      </c>
      <c r="B19" s="334"/>
      <c r="C19" s="341"/>
      <c r="D19" s="349"/>
      <c r="E19" s="334"/>
      <c r="G19" s="337">
        <f t="shared" si="1"/>
        <v>11</v>
      </c>
    </row>
    <row r="20" spans="1:7" ht="15.75" x14ac:dyDescent="0.25">
      <c r="A20" s="337">
        <f t="shared" si="0"/>
        <v>12</v>
      </c>
      <c r="B20" s="334" t="s">
        <v>614</v>
      </c>
      <c r="C20" s="339"/>
      <c r="D20" s="406">
        <f>ROUND(D14*0.00205,0)</f>
        <v>2</v>
      </c>
      <c r="E20" s="334"/>
      <c r="F20" s="337" t="s">
        <v>615</v>
      </c>
      <c r="G20" s="337">
        <f t="shared" si="1"/>
        <v>12</v>
      </c>
    </row>
    <row r="21" spans="1:7" ht="15.75" x14ac:dyDescent="0.25">
      <c r="A21" s="337">
        <f t="shared" si="0"/>
        <v>13</v>
      </c>
      <c r="B21" s="334"/>
      <c r="C21" s="341"/>
      <c r="D21" s="351"/>
      <c r="E21" s="334"/>
      <c r="F21" s="337"/>
      <c r="G21" s="337">
        <f t="shared" si="1"/>
        <v>13</v>
      </c>
    </row>
    <row r="22" spans="1:7" ht="16.5" thickBot="1" x14ac:dyDescent="0.3">
      <c r="A22" s="337">
        <f t="shared" si="0"/>
        <v>14</v>
      </c>
      <c r="B22" s="350" t="s">
        <v>670</v>
      </c>
      <c r="C22" s="339"/>
      <c r="D22" s="352">
        <f>SUM(D18:D21)</f>
        <v>1217.815752431128</v>
      </c>
      <c r="E22" s="334"/>
      <c r="F22" s="345" t="s">
        <v>616</v>
      </c>
      <c r="G22" s="337">
        <f t="shared" si="1"/>
        <v>14</v>
      </c>
    </row>
    <row r="23" spans="1:7" ht="16.5" thickTop="1" x14ac:dyDescent="0.25">
      <c r="B23" s="334"/>
      <c r="C23" s="334"/>
      <c r="D23" s="334"/>
      <c r="E23" s="334"/>
      <c r="F23" s="334"/>
      <c r="G23" s="334"/>
    </row>
    <row r="24" spans="1:7" ht="17.25" x14ac:dyDescent="0.25">
      <c r="A24" s="353">
        <v>1</v>
      </c>
      <c r="B24" s="334" t="s">
        <v>658</v>
      </c>
      <c r="C24" s="334"/>
      <c r="D24" s="334"/>
      <c r="E24" s="334"/>
      <c r="F24" s="334"/>
      <c r="G24" s="334"/>
    </row>
    <row r="25" spans="1:7" ht="15.75" x14ac:dyDescent="0.25">
      <c r="B25" s="334" t="s">
        <v>659</v>
      </c>
      <c r="C25" s="334"/>
      <c r="D25" s="334"/>
      <c r="E25" s="334"/>
      <c r="F25" s="334"/>
      <c r="G25" s="334"/>
    </row>
    <row r="26" spans="1:7" ht="15.75" x14ac:dyDescent="0.25">
      <c r="B26" s="355" t="s">
        <v>660</v>
      </c>
      <c r="C26" s="334"/>
      <c r="D26" s="334"/>
      <c r="E26" s="334"/>
      <c r="F26" s="334"/>
      <c r="G26" s="334"/>
    </row>
    <row r="27" spans="1:7" ht="15.75" x14ac:dyDescent="0.25">
      <c r="B27" s="334"/>
      <c r="C27" s="334"/>
      <c r="D27" s="334"/>
      <c r="E27" s="334"/>
      <c r="F27" s="334"/>
      <c r="G27" s="334"/>
    </row>
    <row r="28" spans="1:7" ht="17.25" x14ac:dyDescent="0.25">
      <c r="A28" s="354"/>
      <c r="B28" s="355"/>
      <c r="C28" s="334"/>
      <c r="D28" s="334"/>
      <c r="E28" s="334"/>
      <c r="F28" s="334"/>
      <c r="G28" s="334"/>
    </row>
    <row r="29" spans="1:7" ht="15.75" x14ac:dyDescent="0.25">
      <c r="B29" s="334"/>
      <c r="C29" s="334"/>
      <c r="D29" s="334"/>
      <c r="E29" s="334"/>
      <c r="F29" s="334"/>
      <c r="G29" s="334"/>
    </row>
    <row r="30" spans="1:7" ht="17.25" x14ac:dyDescent="0.25">
      <c r="A30" s="353"/>
      <c r="B30" s="334"/>
      <c r="C30" s="334"/>
      <c r="D30" s="334"/>
      <c r="E30" s="334"/>
      <c r="F30" s="334"/>
      <c r="G30" s="334"/>
    </row>
    <row r="31" spans="1:7" ht="15.75" x14ac:dyDescent="0.25">
      <c r="B31" s="334"/>
      <c r="C31" s="334"/>
      <c r="D31" s="334"/>
      <c r="E31" s="334"/>
      <c r="F31" s="334"/>
      <c r="G31" s="334"/>
    </row>
    <row r="32" spans="1:7" ht="15.75" x14ac:dyDescent="0.25">
      <c r="B32" s="334"/>
      <c r="C32" s="334"/>
      <c r="D32" s="334"/>
      <c r="E32" s="334"/>
      <c r="F32" s="334"/>
      <c r="G32" s="334"/>
    </row>
    <row r="33" spans="2:7" ht="15.75" x14ac:dyDescent="0.25">
      <c r="B33" s="334"/>
      <c r="C33" s="334"/>
      <c r="D33" s="334"/>
      <c r="E33" s="334"/>
      <c r="F33" s="334"/>
      <c r="G33" s="334"/>
    </row>
    <row r="34" spans="2:7" ht="15.75" x14ac:dyDescent="0.25">
      <c r="B34" s="334"/>
      <c r="C34" s="334"/>
      <c r="D34" s="334"/>
      <c r="E34" s="334"/>
      <c r="F34" s="334"/>
      <c r="G34" s="334"/>
    </row>
    <row r="35" spans="2:7" ht="15.75" x14ac:dyDescent="0.25">
      <c r="B35" s="334"/>
      <c r="C35" s="334"/>
      <c r="D35" s="334"/>
      <c r="E35" s="334"/>
      <c r="F35" s="334"/>
      <c r="G35" s="334"/>
    </row>
    <row r="36" spans="2:7" ht="15.75" x14ac:dyDescent="0.25">
      <c r="B36" s="334"/>
      <c r="C36" s="334"/>
      <c r="D36" s="334"/>
      <c r="E36" s="334"/>
      <c r="F36" s="334"/>
      <c r="G36" s="334"/>
    </row>
    <row r="37" spans="2:7" ht="15.75" x14ac:dyDescent="0.25">
      <c r="B37" s="334"/>
      <c r="C37" s="334"/>
      <c r="D37" s="334"/>
      <c r="E37" s="334"/>
      <c r="F37" s="334"/>
      <c r="G37" s="334"/>
    </row>
    <row r="38" spans="2:7" ht="15.75" x14ac:dyDescent="0.25">
      <c r="B38" s="334"/>
      <c r="C38" s="334"/>
      <c r="D38" s="334"/>
      <c r="E38" s="334"/>
      <c r="F38" s="334"/>
      <c r="G38" s="334"/>
    </row>
    <row r="39" spans="2:7" ht="15.75" x14ac:dyDescent="0.25">
      <c r="B39" s="334"/>
      <c r="C39" s="334"/>
      <c r="D39" s="334"/>
      <c r="E39" s="334"/>
      <c r="F39" s="334"/>
      <c r="G39" s="334"/>
    </row>
    <row r="40" spans="2:7" ht="15.75" x14ac:dyDescent="0.25">
      <c r="B40" s="334"/>
      <c r="C40" s="334"/>
      <c r="D40" s="334"/>
      <c r="E40" s="334"/>
      <c r="F40" s="334"/>
      <c r="G40" s="334"/>
    </row>
    <row r="41" spans="2:7" ht="15.75" x14ac:dyDescent="0.25">
      <c r="B41" s="334"/>
      <c r="C41" s="334"/>
      <c r="D41" s="334"/>
      <c r="E41" s="334"/>
      <c r="F41" s="334"/>
      <c r="G41" s="334"/>
    </row>
    <row r="42" spans="2:7" ht="15.75" x14ac:dyDescent="0.25">
      <c r="B42" s="334"/>
      <c r="C42" s="334"/>
      <c r="D42" s="334"/>
      <c r="E42" s="334"/>
      <c r="F42" s="334"/>
      <c r="G42" s="334"/>
    </row>
  </sheetData>
  <mergeCells count="1">
    <mergeCell ref="B5:F5"/>
  </mergeCells>
  <printOptions horizontalCentered="1"/>
  <pageMargins left="0.25" right="0.25" top="0.5" bottom="0.5" header="0.25" footer="0.25"/>
  <pageSetup scale="68" orientation="portrait" r:id="rId1"/>
  <headerFooter scaleWithDoc="0">
    <oddFooter>&amp;L&amp;A&amp;C&amp;"Times New Roman,Regular"Page 1&amp;R&amp;F</oddFooter>
  </headerFooter>
  <customProperties>
    <customPr name="_pios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27BC5-F5D1-41FB-B6D5-EF6F26B9C257}">
  <sheetPr>
    <pageSetUpPr fitToPage="1"/>
  </sheetPr>
  <dimension ref="A1:L52"/>
  <sheetViews>
    <sheetView zoomScale="80" zoomScaleNormal="80" workbookViewId="0">
      <selection activeCell="B47" sqref="B47"/>
    </sheetView>
  </sheetViews>
  <sheetFormatPr defaultColWidth="8.85546875" defaultRowHeight="15.75" x14ac:dyDescent="0.25"/>
  <cols>
    <col min="1" max="1" width="5.140625" style="180" bestFit="1" customWidth="1"/>
    <col min="2" max="2" width="79.42578125" style="181" customWidth="1"/>
    <col min="3" max="3" width="24" style="182" customWidth="1"/>
    <col min="4" max="4" width="1.5703125" style="181" customWidth="1"/>
    <col min="5" max="5" width="16.85546875" style="181" customWidth="1"/>
    <col min="6" max="6" width="1.5703125" style="181" customWidth="1"/>
    <col min="7" max="7" width="16.85546875" style="181" customWidth="1"/>
    <col min="8" max="8" width="1.5703125" style="181" customWidth="1"/>
    <col min="9" max="9" width="39.140625" style="181" bestFit="1" customWidth="1"/>
    <col min="10" max="10" width="5.140625" style="181" customWidth="1"/>
    <col min="11" max="16384" width="8.85546875" style="181"/>
  </cols>
  <sheetData>
    <row r="1" spans="1:10" x14ac:dyDescent="0.25">
      <c r="A1" s="265" t="s">
        <v>601</v>
      </c>
      <c r="H1" s="180"/>
      <c r="I1" s="180"/>
      <c r="J1" s="180"/>
    </row>
    <row r="2" spans="1:10" x14ac:dyDescent="0.25">
      <c r="B2" s="417" t="s">
        <v>0</v>
      </c>
      <c r="C2" s="417"/>
      <c r="D2" s="417"/>
      <c r="E2" s="417"/>
      <c r="F2" s="417"/>
      <c r="G2" s="417"/>
      <c r="H2" s="417"/>
      <c r="I2" s="417"/>
      <c r="J2" s="183"/>
    </row>
    <row r="3" spans="1:10" x14ac:dyDescent="0.25">
      <c r="B3" s="417" t="s">
        <v>368</v>
      </c>
      <c r="C3" s="417"/>
      <c r="D3" s="417"/>
      <c r="E3" s="417"/>
      <c r="F3" s="417"/>
      <c r="G3" s="417"/>
      <c r="H3" s="417"/>
      <c r="I3" s="417"/>
      <c r="J3" s="183"/>
    </row>
    <row r="4" spans="1:10" x14ac:dyDescent="0.25">
      <c r="B4" s="417" t="s">
        <v>369</v>
      </c>
      <c r="C4" s="417"/>
      <c r="D4" s="417"/>
      <c r="E4" s="417"/>
      <c r="F4" s="417"/>
      <c r="G4" s="417"/>
      <c r="H4" s="417"/>
      <c r="I4" s="417"/>
      <c r="J4" s="183"/>
    </row>
    <row r="5" spans="1:10" x14ac:dyDescent="0.25">
      <c r="B5" s="418" t="s">
        <v>185</v>
      </c>
      <c r="C5" s="418"/>
      <c r="D5" s="418"/>
      <c r="E5" s="418"/>
      <c r="F5" s="418"/>
      <c r="G5" s="418"/>
      <c r="H5" s="418"/>
      <c r="I5" s="418"/>
      <c r="J5" s="183"/>
    </row>
    <row r="6" spans="1:10" x14ac:dyDescent="0.25">
      <c r="B6" s="419" t="s">
        <v>5</v>
      </c>
      <c r="C6" s="419"/>
      <c r="D6" s="419"/>
      <c r="E6" s="419"/>
      <c r="F6" s="419"/>
      <c r="G6" s="419"/>
      <c r="H6" s="419"/>
      <c r="I6" s="419"/>
      <c r="J6" s="184"/>
    </row>
    <row r="7" spans="1:10" x14ac:dyDescent="0.25">
      <c r="B7" s="180"/>
      <c r="D7" s="180"/>
      <c r="E7" s="180"/>
      <c r="F7" s="180"/>
      <c r="G7" s="180"/>
      <c r="H7" s="183"/>
      <c r="I7" s="183"/>
      <c r="J7" s="183"/>
    </row>
    <row r="8" spans="1:10" x14ac:dyDescent="0.25">
      <c r="A8" s="180" t="s">
        <v>6</v>
      </c>
      <c r="B8" s="183"/>
      <c r="C8" s="1" t="s">
        <v>186</v>
      </c>
      <c r="D8" s="180"/>
      <c r="E8" s="180" t="s">
        <v>370</v>
      </c>
      <c r="F8" s="180"/>
      <c r="G8" s="180" t="s">
        <v>371</v>
      </c>
      <c r="H8" s="183"/>
      <c r="I8" s="183"/>
      <c r="J8" s="180" t="s">
        <v>6</v>
      </c>
    </row>
    <row r="9" spans="1:10" x14ac:dyDescent="0.25">
      <c r="A9" s="180" t="s">
        <v>7</v>
      </c>
      <c r="B9" s="183"/>
      <c r="C9" s="8" t="s">
        <v>187</v>
      </c>
      <c r="D9" s="183"/>
      <c r="E9" s="185" t="s">
        <v>372</v>
      </c>
      <c r="F9" s="183"/>
      <c r="G9" s="185" t="s">
        <v>373</v>
      </c>
      <c r="H9" s="183"/>
      <c r="I9" s="186" t="s">
        <v>9</v>
      </c>
      <c r="J9" s="180" t="s">
        <v>7</v>
      </c>
    </row>
    <row r="10" spans="1:10" x14ac:dyDescent="0.25">
      <c r="B10" s="180"/>
      <c r="D10" s="180"/>
      <c r="E10" s="180"/>
      <c r="F10" s="180"/>
      <c r="G10" s="180"/>
      <c r="H10" s="180"/>
      <c r="I10" s="180"/>
      <c r="J10" s="180"/>
    </row>
    <row r="11" spans="1:10" ht="18.75" x14ac:dyDescent="0.25">
      <c r="A11" s="180">
        <v>1</v>
      </c>
      <c r="B11" s="181" t="s">
        <v>374</v>
      </c>
      <c r="C11" s="180"/>
      <c r="E11" s="187"/>
      <c r="F11" s="188"/>
      <c r="G11" s="189">
        <v>119083.67499999999</v>
      </c>
      <c r="H11" s="188"/>
      <c r="I11" s="190" t="s">
        <v>375</v>
      </c>
      <c r="J11" s="180">
        <f>A11</f>
        <v>1</v>
      </c>
    </row>
    <row r="12" spans="1:10" x14ac:dyDescent="0.25">
      <c r="A12" s="180">
        <f>+A11+1</f>
        <v>2</v>
      </c>
      <c r="C12" s="180"/>
      <c r="E12" s="191"/>
      <c r="F12" s="192"/>
      <c r="G12" s="192"/>
      <c r="H12" s="192"/>
      <c r="I12" s="190"/>
      <c r="J12" s="180">
        <f>+J11+1</f>
        <v>2</v>
      </c>
    </row>
    <row r="13" spans="1:10" x14ac:dyDescent="0.25">
      <c r="A13" s="180">
        <f t="shared" ref="A13:A44" si="0">+A12+1</f>
        <v>3</v>
      </c>
      <c r="B13" s="181" t="s">
        <v>376</v>
      </c>
      <c r="C13" s="180"/>
      <c r="E13" s="193"/>
      <c r="F13" s="194"/>
      <c r="G13" s="195">
        <v>0.39290885861856473</v>
      </c>
      <c r="H13" s="14"/>
      <c r="I13" s="10" t="s">
        <v>377</v>
      </c>
      <c r="J13" s="180">
        <f t="shared" ref="J13:J44" si="1">+J12+1</f>
        <v>3</v>
      </c>
    </row>
    <row r="14" spans="1:10" x14ac:dyDescent="0.25">
      <c r="A14" s="180">
        <f t="shared" si="0"/>
        <v>4</v>
      </c>
      <c r="C14" s="180"/>
      <c r="E14" s="191"/>
      <c r="F14" s="192"/>
      <c r="G14" s="191"/>
      <c r="H14" s="192"/>
      <c r="I14" s="190"/>
      <c r="J14" s="180">
        <f t="shared" si="1"/>
        <v>4</v>
      </c>
    </row>
    <row r="15" spans="1:10" ht="16.5" thickBot="1" x14ac:dyDescent="0.3">
      <c r="A15" s="180">
        <f t="shared" si="0"/>
        <v>5</v>
      </c>
      <c r="B15" s="181" t="s">
        <v>378</v>
      </c>
      <c r="C15" s="180"/>
      <c r="E15" s="196"/>
      <c r="F15" s="192"/>
      <c r="G15" s="197">
        <f>ROUND(G11*G13,0)</f>
        <v>46789</v>
      </c>
      <c r="H15" s="14"/>
      <c r="I15" s="190" t="s">
        <v>379</v>
      </c>
      <c r="J15" s="180">
        <f t="shared" si="1"/>
        <v>5</v>
      </c>
    </row>
    <row r="16" spans="1:10" ht="16.5" thickTop="1" x14ac:dyDescent="0.25">
      <c r="A16" s="180">
        <f t="shared" si="0"/>
        <v>6</v>
      </c>
      <c r="C16" s="180"/>
      <c r="E16" s="198"/>
      <c r="F16" s="180"/>
      <c r="G16" s="180"/>
      <c r="H16" s="180"/>
      <c r="I16" s="190"/>
      <c r="J16" s="180">
        <f t="shared" si="1"/>
        <v>6</v>
      </c>
    </row>
    <row r="17" spans="1:12" ht="18.75" x14ac:dyDescent="0.25">
      <c r="A17" s="180">
        <f t="shared" si="0"/>
        <v>7</v>
      </c>
      <c r="B17" s="4" t="s">
        <v>380</v>
      </c>
      <c r="C17" s="1" t="s">
        <v>381</v>
      </c>
      <c r="D17" s="199"/>
      <c r="E17" s="187"/>
      <c r="F17" s="192"/>
      <c r="G17" s="200">
        <v>114189.65738461539</v>
      </c>
      <c r="H17" s="188"/>
      <c r="I17" s="190" t="s">
        <v>382</v>
      </c>
      <c r="J17" s="180">
        <f t="shared" si="1"/>
        <v>7</v>
      </c>
    </row>
    <row r="18" spans="1:12" x14ac:dyDescent="0.25">
      <c r="A18" s="180">
        <f t="shared" si="0"/>
        <v>8</v>
      </c>
      <c r="C18" s="180"/>
      <c r="E18" s="201"/>
      <c r="F18" s="192"/>
      <c r="G18" s="192"/>
      <c r="H18" s="192"/>
      <c r="I18" s="190"/>
      <c r="J18" s="180">
        <f t="shared" si="1"/>
        <v>8</v>
      </c>
    </row>
    <row r="19" spans="1:12" ht="16.5" thickBot="1" x14ac:dyDescent="0.3">
      <c r="A19" s="180">
        <f t="shared" si="0"/>
        <v>9</v>
      </c>
      <c r="B19" s="181" t="s">
        <v>383</v>
      </c>
      <c r="E19" s="187"/>
      <c r="F19" s="192"/>
      <c r="G19" s="197">
        <f>ROUND(G13*G17,0)</f>
        <v>44866</v>
      </c>
      <c r="H19" s="14"/>
      <c r="I19" s="190" t="s">
        <v>384</v>
      </c>
      <c r="J19" s="180">
        <f t="shared" si="1"/>
        <v>9</v>
      </c>
    </row>
    <row r="20" spans="1:12" ht="16.5" thickTop="1" x14ac:dyDescent="0.25">
      <c r="A20" s="180">
        <f t="shared" si="0"/>
        <v>10</v>
      </c>
      <c r="E20" s="202"/>
      <c r="F20" s="192"/>
      <c r="G20" s="192"/>
      <c r="H20" s="192"/>
      <c r="I20" s="190"/>
      <c r="J20" s="180">
        <f t="shared" si="1"/>
        <v>10</v>
      </c>
    </row>
    <row r="21" spans="1:12" x14ac:dyDescent="0.25">
      <c r="A21" s="180">
        <f t="shared" si="0"/>
        <v>11</v>
      </c>
      <c r="B21" s="203" t="s">
        <v>385</v>
      </c>
      <c r="E21" s="202"/>
      <c r="F21" s="192"/>
      <c r="G21" s="192"/>
      <c r="H21" s="192"/>
      <c r="I21" s="190"/>
      <c r="J21" s="180">
        <f t="shared" si="1"/>
        <v>11</v>
      </c>
    </row>
    <row r="22" spans="1:12" x14ac:dyDescent="0.25">
      <c r="A22" s="180">
        <f t="shared" si="0"/>
        <v>12</v>
      </c>
      <c r="B22" s="181" t="s">
        <v>386</v>
      </c>
      <c r="E22" s="204">
        <f>'Pg6 As Filed Stmt AH'!E20</f>
        <v>103805.4964</v>
      </c>
      <c r="F22" s="14" t="s">
        <v>12</v>
      </c>
      <c r="G22" s="205"/>
      <c r="H22" s="192"/>
      <c r="I22" s="190" t="s">
        <v>387</v>
      </c>
      <c r="J22" s="180">
        <f t="shared" si="1"/>
        <v>12</v>
      </c>
    </row>
    <row r="23" spans="1:12" x14ac:dyDescent="0.25">
      <c r="A23" s="180">
        <f t="shared" si="0"/>
        <v>13</v>
      </c>
      <c r="B23" s="181" t="s">
        <v>388</v>
      </c>
      <c r="E23" s="206">
        <f>'Pg6 As Filed Stmt AH'!E43</f>
        <v>100896.9961444303</v>
      </c>
      <c r="F23" s="14" t="s">
        <v>12</v>
      </c>
      <c r="G23" s="207"/>
      <c r="H23" s="192"/>
      <c r="I23" s="190" t="s">
        <v>389</v>
      </c>
      <c r="J23" s="180">
        <f t="shared" si="1"/>
        <v>13</v>
      </c>
    </row>
    <row r="24" spans="1:12" x14ac:dyDescent="0.25">
      <c r="A24" s="180">
        <f t="shared" si="0"/>
        <v>14</v>
      </c>
      <c r="B24" s="181" t="s">
        <v>390</v>
      </c>
      <c r="E24" s="208">
        <v>0</v>
      </c>
      <c r="F24" s="192"/>
      <c r="G24" s="207"/>
      <c r="H24" s="192"/>
      <c r="I24" s="190" t="s">
        <v>391</v>
      </c>
      <c r="J24" s="180">
        <f t="shared" si="1"/>
        <v>14</v>
      </c>
    </row>
    <row r="25" spans="1:12" x14ac:dyDescent="0.25">
      <c r="A25" s="180">
        <f t="shared" si="0"/>
        <v>15</v>
      </c>
      <c r="B25" s="181" t="s">
        <v>392</v>
      </c>
      <c r="E25" s="209">
        <f>SUM(E22:E24)</f>
        <v>204702.49254443031</v>
      </c>
      <c r="F25" s="14" t="s">
        <v>12</v>
      </c>
      <c r="G25" s="199"/>
      <c r="H25" s="190"/>
      <c r="I25" s="190" t="s">
        <v>393</v>
      </c>
      <c r="J25" s="180">
        <f t="shared" si="1"/>
        <v>15</v>
      </c>
    </row>
    <row r="26" spans="1:12" x14ac:dyDescent="0.25">
      <c r="A26" s="180">
        <f t="shared" si="0"/>
        <v>16</v>
      </c>
      <c r="F26" s="180"/>
      <c r="H26" s="180"/>
      <c r="I26" s="190"/>
      <c r="J26" s="180">
        <f t="shared" si="1"/>
        <v>16</v>
      </c>
    </row>
    <row r="27" spans="1:12" x14ac:dyDescent="0.25">
      <c r="A27" s="180">
        <f t="shared" si="0"/>
        <v>17</v>
      </c>
      <c r="B27" s="181" t="s">
        <v>394</v>
      </c>
      <c r="E27" s="210">
        <f>1/8</f>
        <v>0.125</v>
      </c>
      <c r="F27" s="180"/>
      <c r="G27" s="211"/>
      <c r="H27" s="180"/>
      <c r="I27" s="190" t="s">
        <v>395</v>
      </c>
      <c r="J27" s="180">
        <f t="shared" si="1"/>
        <v>17</v>
      </c>
    </row>
    <row r="28" spans="1:12" x14ac:dyDescent="0.25">
      <c r="A28" s="180">
        <f t="shared" si="0"/>
        <v>18</v>
      </c>
      <c r="E28" s="191" t="s">
        <v>1</v>
      </c>
      <c r="F28" s="192"/>
      <c r="G28" s="191"/>
      <c r="H28" s="192"/>
      <c r="I28" s="190"/>
      <c r="J28" s="180">
        <f t="shared" si="1"/>
        <v>18</v>
      </c>
    </row>
    <row r="29" spans="1:12" ht="16.5" thickBot="1" x14ac:dyDescent="0.3">
      <c r="A29" s="180">
        <f t="shared" si="0"/>
        <v>19</v>
      </c>
      <c r="B29" s="181" t="s">
        <v>396</v>
      </c>
      <c r="E29" s="212">
        <f>E25*E27</f>
        <v>25587.811568053789</v>
      </c>
      <c r="F29" s="14" t="s">
        <v>12</v>
      </c>
      <c r="G29" s="196"/>
      <c r="H29" s="192"/>
      <c r="I29" s="180" t="s">
        <v>397</v>
      </c>
      <c r="J29" s="180">
        <f t="shared" si="1"/>
        <v>19</v>
      </c>
      <c r="K29" s="213"/>
      <c r="L29" s="213"/>
    </row>
    <row r="30" spans="1:12" ht="16.5" thickTop="1" x14ac:dyDescent="0.25">
      <c r="A30" s="180">
        <f t="shared" si="0"/>
        <v>20</v>
      </c>
      <c r="E30" s="196"/>
      <c r="F30" s="188"/>
      <c r="G30" s="196"/>
      <c r="H30" s="192"/>
      <c r="I30" s="180"/>
      <c r="J30" s="180">
        <f t="shared" si="1"/>
        <v>20</v>
      </c>
    </row>
    <row r="31" spans="1:12" x14ac:dyDescent="0.25">
      <c r="A31" s="180">
        <f t="shared" si="0"/>
        <v>21</v>
      </c>
      <c r="B31" s="203" t="s">
        <v>398</v>
      </c>
      <c r="E31" s="202"/>
      <c r="F31" s="192"/>
      <c r="G31" s="192"/>
      <c r="H31" s="192"/>
      <c r="I31" s="190"/>
      <c r="J31" s="180">
        <f t="shared" si="1"/>
        <v>21</v>
      </c>
    </row>
    <row r="32" spans="1:12" x14ac:dyDescent="0.25">
      <c r="A32" s="180">
        <f t="shared" si="0"/>
        <v>22</v>
      </c>
      <c r="B32" s="181" t="s">
        <v>390</v>
      </c>
      <c r="E32" s="214">
        <f>E24</f>
        <v>0</v>
      </c>
      <c r="F32" s="192"/>
      <c r="G32" s="205"/>
      <c r="H32" s="192"/>
      <c r="I32" s="190" t="s">
        <v>399</v>
      </c>
      <c r="J32" s="180">
        <f t="shared" si="1"/>
        <v>22</v>
      </c>
    </row>
    <row r="33" spans="1:10" x14ac:dyDescent="0.25">
      <c r="A33" s="180">
        <f t="shared" si="0"/>
        <v>23</v>
      </c>
      <c r="E33" s="215"/>
      <c r="F33" s="192"/>
      <c r="G33" s="205"/>
      <c r="H33" s="192"/>
      <c r="I33" s="190"/>
      <c r="J33" s="180">
        <f t="shared" si="1"/>
        <v>23</v>
      </c>
    </row>
    <row r="34" spans="1:10" x14ac:dyDescent="0.25">
      <c r="A34" s="180">
        <f t="shared" si="0"/>
        <v>24</v>
      </c>
      <c r="B34" s="181" t="s">
        <v>394</v>
      </c>
      <c r="E34" s="216">
        <f>E27</f>
        <v>0.125</v>
      </c>
      <c r="F34" s="180"/>
      <c r="G34" s="211"/>
      <c r="H34" s="180"/>
      <c r="I34" s="190" t="s">
        <v>400</v>
      </c>
      <c r="J34" s="180">
        <f t="shared" si="1"/>
        <v>24</v>
      </c>
    </row>
    <row r="35" spans="1:10" x14ac:dyDescent="0.25">
      <c r="A35" s="180">
        <f t="shared" si="0"/>
        <v>25</v>
      </c>
      <c r="E35" s="211"/>
      <c r="F35" s="180"/>
      <c r="G35" s="211"/>
      <c r="H35" s="180"/>
      <c r="I35" s="190"/>
      <c r="J35" s="180">
        <f t="shared" si="1"/>
        <v>25</v>
      </c>
    </row>
    <row r="36" spans="1:10" x14ac:dyDescent="0.25">
      <c r="A36" s="180">
        <f t="shared" si="0"/>
        <v>26</v>
      </c>
      <c r="B36" s="181" t="s">
        <v>401</v>
      </c>
      <c r="E36" s="217">
        <f>E32*E34</f>
        <v>0</v>
      </c>
      <c r="F36" s="180"/>
      <c r="G36" s="211"/>
      <c r="H36" s="180"/>
      <c r="I36" s="180" t="s">
        <v>402</v>
      </c>
      <c r="J36" s="180">
        <f t="shared" si="1"/>
        <v>26</v>
      </c>
    </row>
    <row r="37" spans="1:10" x14ac:dyDescent="0.25">
      <c r="A37" s="180">
        <f t="shared" si="0"/>
        <v>27</v>
      </c>
      <c r="J37" s="180">
        <f t="shared" si="1"/>
        <v>27</v>
      </c>
    </row>
    <row r="38" spans="1:10" ht="18.75" x14ac:dyDescent="0.25">
      <c r="A38" s="180">
        <f t="shared" si="0"/>
        <v>28</v>
      </c>
      <c r="B38" s="218" t="s">
        <v>403</v>
      </c>
      <c r="C38" s="180"/>
      <c r="E38" s="219">
        <f>'Pg12 As Filed Stmt AV'!G148</f>
        <v>0</v>
      </c>
      <c r="F38" s="14"/>
      <c r="I38" s="1" t="s">
        <v>31</v>
      </c>
      <c r="J38" s="180">
        <f t="shared" si="1"/>
        <v>28</v>
      </c>
    </row>
    <row r="39" spans="1:10" x14ac:dyDescent="0.25">
      <c r="A39" s="180">
        <f t="shared" si="0"/>
        <v>29</v>
      </c>
      <c r="C39" s="180"/>
      <c r="J39" s="180">
        <f t="shared" si="1"/>
        <v>29</v>
      </c>
    </row>
    <row r="40" spans="1:10" ht="19.5" thickBot="1" x14ac:dyDescent="0.3">
      <c r="A40" s="180">
        <f t="shared" si="0"/>
        <v>30</v>
      </c>
      <c r="B40" s="181" t="s">
        <v>404</v>
      </c>
      <c r="C40" s="180"/>
      <c r="E40" s="220">
        <f>E36*E38</f>
        <v>0</v>
      </c>
      <c r="I40" s="180" t="s">
        <v>405</v>
      </c>
      <c r="J40" s="180">
        <f t="shared" si="1"/>
        <v>30</v>
      </c>
    </row>
    <row r="41" spans="1:10" ht="16.5" thickTop="1" x14ac:dyDescent="0.25">
      <c r="A41" s="180">
        <f t="shared" si="0"/>
        <v>31</v>
      </c>
      <c r="C41" s="180"/>
      <c r="E41" s="221"/>
      <c r="I41" s="180"/>
      <c r="J41" s="180">
        <f t="shared" si="1"/>
        <v>31</v>
      </c>
    </row>
    <row r="42" spans="1:10" ht="18.75" x14ac:dyDescent="0.25">
      <c r="A42" s="180">
        <f t="shared" si="0"/>
        <v>32</v>
      </c>
      <c r="B42" s="218" t="s">
        <v>406</v>
      </c>
      <c r="C42" s="180"/>
      <c r="E42" s="219">
        <f>'Pg12 As Filed Stmt AV'!G182</f>
        <v>0</v>
      </c>
      <c r="I42" s="1" t="s">
        <v>37</v>
      </c>
      <c r="J42" s="180">
        <f t="shared" si="1"/>
        <v>32</v>
      </c>
    </row>
    <row r="43" spans="1:10" x14ac:dyDescent="0.25">
      <c r="A43" s="180">
        <f t="shared" si="0"/>
        <v>33</v>
      </c>
      <c r="C43" s="180"/>
      <c r="E43" s="221"/>
      <c r="I43" s="180"/>
      <c r="J43" s="180">
        <f t="shared" si="1"/>
        <v>33</v>
      </c>
    </row>
    <row r="44" spans="1:10" ht="19.5" thickBot="1" x14ac:dyDescent="0.3">
      <c r="A44" s="180">
        <f t="shared" si="0"/>
        <v>34</v>
      </c>
      <c r="B44" s="181" t="s">
        <v>407</v>
      </c>
      <c r="C44" s="180"/>
      <c r="E44" s="220">
        <f>E36*E42</f>
        <v>0</v>
      </c>
      <c r="I44" s="180" t="s">
        <v>408</v>
      </c>
      <c r="J44" s="180">
        <f t="shared" si="1"/>
        <v>34</v>
      </c>
    </row>
    <row r="45" spans="1:10" ht="16.5" thickTop="1" x14ac:dyDescent="0.25">
      <c r="C45" s="180"/>
      <c r="E45" s="221"/>
      <c r="I45" s="180"/>
      <c r="J45" s="180"/>
    </row>
    <row r="46" spans="1:10" x14ac:dyDescent="0.25">
      <c r="C46" s="180"/>
      <c r="E46" s="221"/>
      <c r="I46" s="180"/>
      <c r="J46" s="180"/>
    </row>
    <row r="47" spans="1:10" x14ac:dyDescent="0.25">
      <c r="A47" s="14" t="s">
        <v>12</v>
      </c>
      <c r="B47" s="34" t="str">
        <f>'Pg6 As Filed Stmt AH'!B65</f>
        <v xml:space="preserve">Items in BOLD have changed to correct the over-allocation of "Duplicate Charges (Company Energy Use)" Credit accounted for in FERC account 929 and adjustments attributed to </v>
      </c>
      <c r="C47" s="180"/>
      <c r="E47" s="221"/>
      <c r="I47" s="180"/>
      <c r="J47" s="180"/>
    </row>
    <row r="48" spans="1:10" x14ac:dyDescent="0.25">
      <c r="A48" s="14"/>
      <c r="B48" s="34" t="str">
        <f>'Pg6 As Filed Stmt AH'!B66</f>
        <v>Fire Brigade Expenses as required by FERC Order ER24-524.</v>
      </c>
      <c r="C48" s="180"/>
      <c r="E48" s="221"/>
      <c r="I48" s="180"/>
      <c r="J48" s="180"/>
    </row>
    <row r="49" spans="1:3" ht="18.75" x14ac:dyDescent="0.25">
      <c r="A49" s="35">
        <v>1</v>
      </c>
      <c r="B49" s="4" t="s">
        <v>409</v>
      </c>
      <c r="C49" s="180"/>
    </row>
    <row r="50" spans="1:3" ht="18.75" x14ac:dyDescent="0.25">
      <c r="A50" s="35">
        <v>2</v>
      </c>
      <c r="B50" s="181" t="s">
        <v>410</v>
      </c>
      <c r="C50" s="180"/>
    </row>
    <row r="51" spans="1:3" ht="18.75" x14ac:dyDescent="0.25">
      <c r="A51" s="35"/>
      <c r="B51" s="181" t="s">
        <v>411</v>
      </c>
    </row>
    <row r="52" spans="1:3" ht="18.75" x14ac:dyDescent="0.25">
      <c r="A52" s="35">
        <v>3</v>
      </c>
      <c r="B52" s="4" t="s">
        <v>412</v>
      </c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4" fitToHeight="0" orientation="portrait" horizontalDpi="200" verticalDpi="200" r:id="rId1"/>
  <headerFooter scaleWithDoc="0">
    <oddHeader>&amp;C&amp;"Times New Roman,Bold"&amp;7AS FILED</oddHeader>
    <oddFooter>&amp;L&amp;A&amp;CPage 10.&amp;P&amp;R&amp;F</oddFooter>
  </headerFooter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BACC-2E73-418C-9AE5-685D495706CA}">
  <dimension ref="A2:L268"/>
  <sheetViews>
    <sheetView zoomScale="80" zoomScaleNormal="80" workbookViewId="0">
      <selection activeCell="A185" sqref="A185"/>
    </sheetView>
  </sheetViews>
  <sheetFormatPr defaultColWidth="8.85546875" defaultRowHeight="15.75" x14ac:dyDescent="0.25"/>
  <cols>
    <col min="1" max="1" width="5.140625" style="1" customWidth="1"/>
    <col min="2" max="2" width="55.42578125" style="4" customWidth="1"/>
    <col min="3" max="5" width="15.5703125" style="4" customWidth="1"/>
    <col min="6" max="6" width="1.5703125" style="4" customWidth="1"/>
    <col min="7" max="7" width="16.85546875" style="4" customWidth="1"/>
    <col min="8" max="8" width="1.5703125" style="4" customWidth="1"/>
    <col min="9" max="9" width="38.85546875" style="236" customWidth="1"/>
    <col min="10" max="10" width="5.140625" style="4" customWidth="1"/>
    <col min="11" max="11" width="16.140625" style="4" bestFit="1" customWidth="1"/>
    <col min="12" max="12" width="10.42578125" style="4" bestFit="1" customWidth="1"/>
    <col min="13" max="16384" width="8.85546875" style="4"/>
  </cols>
  <sheetData>
    <row r="2" spans="1:10" x14ac:dyDescent="0.25">
      <c r="B2" s="410" t="s">
        <v>0</v>
      </c>
      <c r="C2" s="410"/>
      <c r="D2" s="410"/>
      <c r="E2" s="410"/>
      <c r="F2" s="410"/>
      <c r="G2" s="410"/>
      <c r="H2" s="410"/>
      <c r="I2" s="410"/>
      <c r="J2" s="1"/>
    </row>
    <row r="3" spans="1:10" x14ac:dyDescent="0.25">
      <c r="B3" s="410" t="s">
        <v>413</v>
      </c>
      <c r="C3" s="410"/>
      <c r="D3" s="410"/>
      <c r="E3" s="410"/>
      <c r="F3" s="410"/>
      <c r="G3" s="410"/>
      <c r="H3" s="410"/>
      <c r="I3" s="410"/>
      <c r="J3" s="1"/>
    </row>
    <row r="4" spans="1:10" x14ac:dyDescent="0.25">
      <c r="B4" s="410" t="s">
        <v>414</v>
      </c>
      <c r="C4" s="410"/>
      <c r="D4" s="410"/>
      <c r="E4" s="410"/>
      <c r="F4" s="410"/>
      <c r="G4" s="410"/>
      <c r="H4" s="410"/>
      <c r="I4" s="410"/>
      <c r="J4" s="1"/>
    </row>
    <row r="5" spans="1:10" x14ac:dyDescent="0.25">
      <c r="B5" s="415" t="s">
        <v>185</v>
      </c>
      <c r="C5" s="415"/>
      <c r="D5" s="415"/>
      <c r="E5" s="415"/>
      <c r="F5" s="415"/>
      <c r="G5" s="415"/>
      <c r="H5" s="415"/>
      <c r="I5" s="415"/>
      <c r="J5" s="1"/>
    </row>
    <row r="6" spans="1:10" x14ac:dyDescent="0.25">
      <c r="B6" s="414" t="s">
        <v>5</v>
      </c>
      <c r="C6" s="411"/>
      <c r="D6" s="411"/>
      <c r="E6" s="411"/>
      <c r="F6" s="411"/>
      <c r="G6" s="411"/>
      <c r="H6" s="411"/>
      <c r="I6" s="411"/>
      <c r="J6" s="1"/>
    </row>
    <row r="7" spans="1:10" x14ac:dyDescent="0.25">
      <c r="B7" s="1"/>
      <c r="C7" s="1"/>
      <c r="D7" s="1"/>
      <c r="E7" s="1"/>
      <c r="F7" s="1"/>
      <c r="G7" s="1"/>
      <c r="H7" s="1"/>
      <c r="I7" s="79"/>
      <c r="J7" s="1"/>
    </row>
    <row r="8" spans="1:10" x14ac:dyDescent="0.25">
      <c r="A8" s="1" t="s">
        <v>6</v>
      </c>
      <c r="B8" s="2"/>
      <c r="C8" s="2"/>
      <c r="D8" s="2"/>
      <c r="E8" s="1" t="s">
        <v>186</v>
      </c>
      <c r="F8" s="2"/>
      <c r="G8" s="2"/>
      <c r="H8" s="2"/>
      <c r="I8" s="79"/>
      <c r="J8" s="1" t="s">
        <v>6</v>
      </c>
    </row>
    <row r="9" spans="1:10" x14ac:dyDescent="0.25">
      <c r="A9" s="1" t="s">
        <v>7</v>
      </c>
      <c r="B9" s="1"/>
      <c r="C9" s="1"/>
      <c r="D9" s="1"/>
      <c r="E9" s="8" t="s">
        <v>187</v>
      </c>
      <c r="F9" s="1"/>
      <c r="G9" s="70" t="s">
        <v>8</v>
      </c>
      <c r="H9" s="2"/>
      <c r="I9" s="222" t="s">
        <v>9</v>
      </c>
      <c r="J9" s="1" t="s">
        <v>7</v>
      </c>
    </row>
    <row r="10" spans="1:10" x14ac:dyDescent="0.25">
      <c r="B10" s="1"/>
      <c r="C10" s="1"/>
      <c r="D10" s="1"/>
      <c r="E10" s="1"/>
      <c r="F10" s="1"/>
      <c r="G10" s="1"/>
      <c r="H10" s="1"/>
      <c r="I10" s="79"/>
      <c r="J10" s="1"/>
    </row>
    <row r="11" spans="1:10" x14ac:dyDescent="0.25">
      <c r="A11" s="1">
        <v>1</v>
      </c>
      <c r="B11" s="65" t="s">
        <v>415</v>
      </c>
      <c r="I11" s="79"/>
      <c r="J11" s="1">
        <f>A11</f>
        <v>1</v>
      </c>
    </row>
    <row r="12" spans="1:10" x14ac:dyDescent="0.25">
      <c r="A12" s="1">
        <f>A11+1</f>
        <v>2</v>
      </c>
      <c r="B12" s="4" t="s">
        <v>416</v>
      </c>
      <c r="E12" s="1" t="s">
        <v>417</v>
      </c>
      <c r="G12" s="71">
        <v>7400000</v>
      </c>
      <c r="H12" s="2"/>
      <c r="I12" s="223"/>
      <c r="J12" s="1">
        <f>J11+1</f>
        <v>2</v>
      </c>
    </row>
    <row r="13" spans="1:10" x14ac:dyDescent="0.25">
      <c r="A13" s="1">
        <f t="shared" ref="A13:A52" si="0">A12+1</f>
        <v>3</v>
      </c>
      <c r="B13" s="4" t="s">
        <v>418</v>
      </c>
      <c r="E13" s="1" t="s">
        <v>419</v>
      </c>
      <c r="G13" s="74">
        <v>0</v>
      </c>
      <c r="H13" s="2"/>
      <c r="I13" s="223"/>
      <c r="J13" s="1">
        <f t="shared" ref="J13:J52" si="1">J12+1</f>
        <v>3</v>
      </c>
    </row>
    <row r="14" spans="1:10" x14ac:dyDescent="0.25">
      <c r="A14" s="1">
        <f t="shared" si="0"/>
        <v>4</v>
      </c>
      <c r="B14" s="4" t="s">
        <v>420</v>
      </c>
      <c r="E14" s="1" t="s">
        <v>421</v>
      </c>
      <c r="G14" s="74">
        <v>400000</v>
      </c>
      <c r="H14" s="2"/>
      <c r="I14" s="223"/>
      <c r="J14" s="1">
        <f t="shared" si="1"/>
        <v>4</v>
      </c>
    </row>
    <row r="15" spans="1:10" x14ac:dyDescent="0.25">
      <c r="A15" s="1">
        <f t="shared" si="0"/>
        <v>5</v>
      </c>
      <c r="B15" s="4" t="s">
        <v>422</v>
      </c>
      <c r="E15" s="1" t="s">
        <v>423</v>
      </c>
      <c r="G15" s="74">
        <v>0</v>
      </c>
      <c r="H15" s="2"/>
      <c r="I15" s="223"/>
      <c r="J15" s="1">
        <f t="shared" si="1"/>
        <v>5</v>
      </c>
    </row>
    <row r="16" spans="1:10" x14ac:dyDescent="0.25">
      <c r="A16" s="1">
        <f t="shared" si="0"/>
        <v>6</v>
      </c>
      <c r="B16" s="4" t="s">
        <v>424</v>
      </c>
      <c r="E16" s="1" t="s">
        <v>425</v>
      </c>
      <c r="G16" s="84">
        <v>-19901.434000000001</v>
      </c>
      <c r="H16" s="2"/>
      <c r="I16" s="223"/>
      <c r="J16" s="1">
        <f t="shared" si="1"/>
        <v>6</v>
      </c>
    </row>
    <row r="17" spans="1:11" x14ac:dyDescent="0.25">
      <c r="A17" s="1">
        <f t="shared" si="0"/>
        <v>7</v>
      </c>
      <c r="B17" s="4" t="s">
        <v>426</v>
      </c>
      <c r="G17" s="224">
        <f>SUM(G12:G16)</f>
        <v>7780098.5659999996</v>
      </c>
      <c r="H17" s="60"/>
      <c r="I17" s="79" t="s">
        <v>427</v>
      </c>
      <c r="J17" s="1">
        <f t="shared" si="1"/>
        <v>7</v>
      </c>
      <c r="K17" s="60"/>
    </row>
    <row r="18" spans="1:11" x14ac:dyDescent="0.25">
      <c r="A18" s="1">
        <f t="shared" si="0"/>
        <v>8</v>
      </c>
      <c r="I18" s="79"/>
      <c r="J18" s="1">
        <f t="shared" si="1"/>
        <v>8</v>
      </c>
    </row>
    <row r="19" spans="1:11" x14ac:dyDescent="0.25">
      <c r="A19" s="1">
        <f t="shared" si="0"/>
        <v>9</v>
      </c>
      <c r="B19" s="65" t="s">
        <v>428</v>
      </c>
      <c r="G19" s="19"/>
      <c r="H19" s="19"/>
      <c r="I19" s="79"/>
      <c r="J19" s="1">
        <f t="shared" si="1"/>
        <v>9</v>
      </c>
    </row>
    <row r="20" spans="1:11" x14ac:dyDescent="0.25">
      <c r="A20" s="1">
        <f t="shared" si="0"/>
        <v>10</v>
      </c>
      <c r="B20" s="4" t="s">
        <v>429</v>
      </c>
      <c r="E20" s="1" t="s">
        <v>430</v>
      </c>
      <c r="G20" s="71">
        <v>279208.77100000001</v>
      </c>
      <c r="H20" s="2"/>
      <c r="I20" s="223"/>
      <c r="J20" s="1">
        <f t="shared" si="1"/>
        <v>10</v>
      </c>
    </row>
    <row r="21" spans="1:11" x14ac:dyDescent="0.25">
      <c r="A21" s="1">
        <f t="shared" si="0"/>
        <v>11</v>
      </c>
      <c r="B21" s="4" t="s">
        <v>431</v>
      </c>
      <c r="E21" s="1" t="s">
        <v>432</v>
      </c>
      <c r="G21" s="74">
        <v>4856.66</v>
      </c>
      <c r="H21" s="2"/>
      <c r="I21" s="223"/>
      <c r="J21" s="1">
        <f t="shared" si="1"/>
        <v>11</v>
      </c>
    </row>
    <row r="22" spans="1:11" x14ac:dyDescent="0.25">
      <c r="A22" s="1">
        <f t="shared" si="0"/>
        <v>12</v>
      </c>
      <c r="B22" s="4" t="s">
        <v>433</v>
      </c>
      <c r="E22" s="1" t="s">
        <v>434</v>
      </c>
      <c r="G22" s="74">
        <v>771.90899999999999</v>
      </c>
      <c r="H22" s="2"/>
      <c r="I22" s="223"/>
      <c r="J22" s="1">
        <f t="shared" si="1"/>
        <v>12</v>
      </c>
    </row>
    <row r="23" spans="1:11" x14ac:dyDescent="0.25">
      <c r="A23" s="1">
        <f t="shared" si="0"/>
        <v>13</v>
      </c>
      <c r="B23" s="4" t="s">
        <v>435</v>
      </c>
      <c r="E23" s="1" t="s">
        <v>436</v>
      </c>
      <c r="G23" s="74">
        <v>0</v>
      </c>
      <c r="H23" s="2"/>
      <c r="I23" s="223"/>
      <c r="J23" s="1">
        <f t="shared" si="1"/>
        <v>13</v>
      </c>
    </row>
    <row r="24" spans="1:11" x14ac:dyDescent="0.25">
      <c r="A24" s="1">
        <f t="shared" si="0"/>
        <v>14</v>
      </c>
      <c r="B24" s="4" t="s">
        <v>437</v>
      </c>
      <c r="E24" s="1" t="s">
        <v>438</v>
      </c>
      <c r="G24" s="84">
        <v>0</v>
      </c>
      <c r="H24" s="2"/>
      <c r="I24" s="223"/>
      <c r="J24" s="1">
        <f t="shared" si="1"/>
        <v>14</v>
      </c>
    </row>
    <row r="25" spans="1:11" x14ac:dyDescent="0.25">
      <c r="A25" s="1">
        <f t="shared" si="0"/>
        <v>15</v>
      </c>
      <c r="B25" s="4" t="s">
        <v>439</v>
      </c>
      <c r="G25" s="225">
        <f>SUM(G20:G24)</f>
        <v>284837.33999999997</v>
      </c>
      <c r="H25" s="72"/>
      <c r="I25" s="79" t="s">
        <v>440</v>
      </c>
      <c r="J25" s="1">
        <f t="shared" si="1"/>
        <v>15</v>
      </c>
    </row>
    <row r="26" spans="1:11" x14ac:dyDescent="0.25">
      <c r="A26" s="1">
        <f t="shared" si="0"/>
        <v>16</v>
      </c>
      <c r="I26" s="79"/>
      <c r="J26" s="1">
        <f t="shared" si="1"/>
        <v>16</v>
      </c>
    </row>
    <row r="27" spans="1:11" ht="16.5" thickBot="1" x14ac:dyDescent="0.3">
      <c r="A27" s="1">
        <f t="shared" si="0"/>
        <v>17</v>
      </c>
      <c r="B27" s="65" t="s">
        <v>441</v>
      </c>
      <c r="G27" s="95">
        <f>G25/G17</f>
        <v>3.6611019459930061E-2</v>
      </c>
      <c r="H27" s="226"/>
      <c r="I27" s="79" t="s">
        <v>442</v>
      </c>
      <c r="J27" s="1">
        <f t="shared" si="1"/>
        <v>17</v>
      </c>
    </row>
    <row r="28" spans="1:11" ht="16.5" thickTop="1" x14ac:dyDescent="0.25">
      <c r="A28" s="1">
        <f t="shared" si="0"/>
        <v>18</v>
      </c>
      <c r="I28" s="79"/>
      <c r="J28" s="1">
        <f t="shared" si="1"/>
        <v>18</v>
      </c>
    </row>
    <row r="29" spans="1:11" x14ac:dyDescent="0.25">
      <c r="A29" s="1">
        <f t="shared" si="0"/>
        <v>19</v>
      </c>
      <c r="B29" s="65" t="s">
        <v>443</v>
      </c>
      <c r="I29" s="79"/>
      <c r="J29" s="1">
        <f t="shared" si="1"/>
        <v>19</v>
      </c>
    </row>
    <row r="30" spans="1:11" x14ac:dyDescent="0.25">
      <c r="A30" s="1">
        <f t="shared" si="0"/>
        <v>20</v>
      </c>
      <c r="B30" s="4" t="s">
        <v>444</v>
      </c>
      <c r="E30" s="1" t="s">
        <v>445</v>
      </c>
      <c r="G30" s="71">
        <v>0</v>
      </c>
      <c r="H30" s="2"/>
      <c r="I30" s="223"/>
      <c r="J30" s="1">
        <f t="shared" si="1"/>
        <v>20</v>
      </c>
    </row>
    <row r="31" spans="1:11" x14ac:dyDescent="0.25">
      <c r="A31" s="1">
        <f t="shared" si="0"/>
        <v>21</v>
      </c>
      <c r="B31" s="4" t="s">
        <v>446</v>
      </c>
      <c r="E31" s="1" t="s">
        <v>447</v>
      </c>
      <c r="G31" s="227">
        <v>0</v>
      </c>
      <c r="H31" s="2"/>
      <c r="I31" s="223"/>
      <c r="J31" s="1">
        <f t="shared" si="1"/>
        <v>21</v>
      </c>
    </row>
    <row r="32" spans="1:11" ht="16.5" thickBot="1" x14ac:dyDescent="0.3">
      <c r="A32" s="1">
        <f t="shared" si="0"/>
        <v>22</v>
      </c>
      <c r="B32" s="4" t="s">
        <v>448</v>
      </c>
      <c r="G32" s="95">
        <f>IFERROR((G31/G30),0)</f>
        <v>0</v>
      </c>
      <c r="H32" s="226"/>
      <c r="I32" s="79" t="s">
        <v>449</v>
      </c>
      <c r="J32" s="1">
        <f t="shared" si="1"/>
        <v>22</v>
      </c>
    </row>
    <row r="33" spans="1:11" ht="16.5" thickTop="1" x14ac:dyDescent="0.25">
      <c r="A33" s="1">
        <f t="shared" si="0"/>
        <v>23</v>
      </c>
      <c r="I33" s="79"/>
      <c r="J33" s="1">
        <f t="shared" si="1"/>
        <v>23</v>
      </c>
    </row>
    <row r="34" spans="1:11" x14ac:dyDescent="0.25">
      <c r="A34" s="1">
        <f t="shared" si="0"/>
        <v>24</v>
      </c>
      <c r="B34" s="65" t="s">
        <v>450</v>
      </c>
      <c r="I34" s="79"/>
      <c r="J34" s="1">
        <f t="shared" si="1"/>
        <v>24</v>
      </c>
    </row>
    <row r="35" spans="1:11" x14ac:dyDescent="0.25">
      <c r="A35" s="1">
        <f t="shared" si="0"/>
        <v>25</v>
      </c>
      <c r="B35" s="4" t="s">
        <v>451</v>
      </c>
      <c r="E35" s="1" t="s">
        <v>452</v>
      </c>
      <c r="G35" s="71">
        <v>9066194.9820000008</v>
      </c>
      <c r="H35" s="2"/>
      <c r="I35" s="223"/>
      <c r="J35" s="1">
        <f t="shared" si="1"/>
        <v>25</v>
      </c>
      <c r="K35" s="60"/>
    </row>
    <row r="36" spans="1:11" x14ac:dyDescent="0.25">
      <c r="A36" s="1">
        <f t="shared" si="0"/>
        <v>26</v>
      </c>
      <c r="B36" s="4" t="s">
        <v>453</v>
      </c>
      <c r="E36" s="1" t="s">
        <v>445</v>
      </c>
      <c r="G36" s="78">
        <f>-G30</f>
        <v>0</v>
      </c>
      <c r="H36" s="78"/>
      <c r="I36" s="79" t="s">
        <v>454</v>
      </c>
      <c r="J36" s="1">
        <f t="shared" si="1"/>
        <v>26</v>
      </c>
    </row>
    <row r="37" spans="1:11" x14ac:dyDescent="0.25">
      <c r="A37" s="1">
        <f t="shared" si="0"/>
        <v>27</v>
      </c>
      <c r="B37" s="4" t="s">
        <v>455</v>
      </c>
      <c r="E37" s="1" t="s">
        <v>456</v>
      </c>
      <c r="G37" s="74">
        <v>0</v>
      </c>
      <c r="H37" s="2"/>
      <c r="I37" s="223"/>
      <c r="J37" s="1">
        <f t="shared" si="1"/>
        <v>27</v>
      </c>
    </row>
    <row r="38" spans="1:11" x14ac:dyDescent="0.25">
      <c r="A38" s="1">
        <f t="shared" si="0"/>
        <v>28</v>
      </c>
      <c r="B38" s="4" t="s">
        <v>457</v>
      </c>
      <c r="E38" s="1" t="s">
        <v>458</v>
      </c>
      <c r="G38" s="74">
        <v>7252.9960000000001</v>
      </c>
      <c r="H38" s="2"/>
      <c r="I38" s="223"/>
      <c r="J38" s="1">
        <f t="shared" si="1"/>
        <v>28</v>
      </c>
    </row>
    <row r="39" spans="1:11" ht="16.5" thickBot="1" x14ac:dyDescent="0.3">
      <c r="A39" s="1">
        <f t="shared" si="0"/>
        <v>29</v>
      </c>
      <c r="B39" s="4" t="s">
        <v>459</v>
      </c>
      <c r="G39" s="93">
        <f>SUM(G35:G38)</f>
        <v>9073447.9780000001</v>
      </c>
      <c r="H39" s="60"/>
      <c r="I39" s="79" t="s">
        <v>460</v>
      </c>
      <c r="J39" s="1">
        <f t="shared" si="1"/>
        <v>29</v>
      </c>
      <c r="K39" s="60"/>
    </row>
    <row r="40" spans="1:11" ht="17.25" thickTop="1" thickBot="1" x14ac:dyDescent="0.3">
      <c r="A40" s="228">
        <f t="shared" si="0"/>
        <v>30</v>
      </c>
      <c r="B40" s="162"/>
      <c r="C40" s="162"/>
      <c r="D40" s="162"/>
      <c r="E40" s="162"/>
      <c r="F40" s="162"/>
      <c r="G40" s="162"/>
      <c r="H40" s="162"/>
      <c r="I40" s="229"/>
      <c r="J40" s="228">
        <f t="shared" si="1"/>
        <v>30</v>
      </c>
      <c r="K40" s="60"/>
    </row>
    <row r="41" spans="1:11" x14ac:dyDescent="0.25">
      <c r="A41" s="1">
        <f>A40+1</f>
        <v>31</v>
      </c>
      <c r="I41" s="79"/>
      <c r="J41" s="1">
        <f>J40+1</f>
        <v>31</v>
      </c>
    </row>
    <row r="42" spans="1:11" ht="16.5" thickBot="1" x14ac:dyDescent="0.3">
      <c r="A42" s="1">
        <f>A41+1</f>
        <v>32</v>
      </c>
      <c r="B42" s="65" t="s">
        <v>461</v>
      </c>
      <c r="G42" s="230">
        <v>0.10100000000000001</v>
      </c>
      <c r="H42" s="2"/>
      <c r="I42" s="1" t="s">
        <v>462</v>
      </c>
      <c r="J42" s="1">
        <f>J41+1</f>
        <v>32</v>
      </c>
    </row>
    <row r="43" spans="1:11" ht="16.5" thickTop="1" x14ac:dyDescent="0.25">
      <c r="A43" s="1">
        <f t="shared" si="0"/>
        <v>33</v>
      </c>
      <c r="C43" s="61" t="s">
        <v>278</v>
      </c>
      <c r="D43" s="61" t="s">
        <v>279</v>
      </c>
      <c r="E43" s="61" t="s">
        <v>463</v>
      </c>
      <c r="F43" s="61"/>
      <c r="G43" s="61" t="s">
        <v>464</v>
      </c>
      <c r="H43" s="61"/>
      <c r="I43" s="79"/>
      <c r="J43" s="1">
        <f t="shared" si="1"/>
        <v>33</v>
      </c>
    </row>
    <row r="44" spans="1:11" x14ac:dyDescent="0.25">
      <c r="A44" s="1">
        <f t="shared" si="0"/>
        <v>34</v>
      </c>
      <c r="D44" s="1" t="s">
        <v>465</v>
      </c>
      <c r="E44" s="1" t="s">
        <v>466</v>
      </c>
      <c r="F44" s="1"/>
      <c r="G44" s="1" t="s">
        <v>467</v>
      </c>
      <c r="H44" s="1"/>
      <c r="I44" s="79"/>
      <c r="J44" s="1">
        <f t="shared" si="1"/>
        <v>34</v>
      </c>
    </row>
    <row r="45" spans="1:11" ht="18.75" x14ac:dyDescent="0.25">
      <c r="A45" s="1">
        <f t="shared" si="0"/>
        <v>35</v>
      </c>
      <c r="B45" s="65" t="s">
        <v>468</v>
      </c>
      <c r="C45" s="8" t="s">
        <v>469</v>
      </c>
      <c r="D45" s="8" t="s">
        <v>470</v>
      </c>
      <c r="E45" s="8" t="s">
        <v>471</v>
      </c>
      <c r="F45" s="8"/>
      <c r="G45" s="8" t="s">
        <v>472</v>
      </c>
      <c r="H45" s="1"/>
      <c r="I45" s="79"/>
      <c r="J45" s="1">
        <f t="shared" si="1"/>
        <v>35</v>
      </c>
    </row>
    <row r="46" spans="1:11" x14ac:dyDescent="0.25">
      <c r="A46" s="1">
        <f t="shared" si="0"/>
        <v>36</v>
      </c>
      <c r="I46" s="79"/>
      <c r="J46" s="1">
        <f t="shared" si="1"/>
        <v>36</v>
      </c>
    </row>
    <row r="47" spans="1:11" x14ac:dyDescent="0.25">
      <c r="A47" s="1">
        <f t="shared" si="0"/>
        <v>37</v>
      </c>
      <c r="B47" s="4" t="s">
        <v>473</v>
      </c>
      <c r="C47" s="60">
        <f>G17</f>
        <v>7780098.5659999996</v>
      </c>
      <c r="D47" s="226">
        <f>C47/C$50</f>
        <v>0.46162975523806166</v>
      </c>
      <c r="E47" s="226">
        <f>G27</f>
        <v>3.6611019459930061E-2</v>
      </c>
      <c r="G47" s="226">
        <f>D47*E47</f>
        <v>1.6900735952303427E-2</v>
      </c>
      <c r="H47" s="226"/>
      <c r="I47" s="79" t="s">
        <v>474</v>
      </c>
      <c r="J47" s="1">
        <f t="shared" si="1"/>
        <v>37</v>
      </c>
    </row>
    <row r="48" spans="1:11" x14ac:dyDescent="0.25">
      <c r="A48" s="1">
        <f t="shared" si="0"/>
        <v>38</v>
      </c>
      <c r="B48" s="4" t="s">
        <v>475</v>
      </c>
      <c r="C48" s="19">
        <f>G30</f>
        <v>0</v>
      </c>
      <c r="D48" s="226">
        <f>C48/C$50</f>
        <v>0</v>
      </c>
      <c r="E48" s="226">
        <f>G32</f>
        <v>0</v>
      </c>
      <c r="G48" s="226">
        <f>D48*E48</f>
        <v>0</v>
      </c>
      <c r="H48" s="226"/>
      <c r="I48" s="79" t="s">
        <v>476</v>
      </c>
      <c r="J48" s="1">
        <f t="shared" si="1"/>
        <v>38</v>
      </c>
    </row>
    <row r="49" spans="1:10" x14ac:dyDescent="0.25">
      <c r="A49" s="1">
        <f t="shared" si="0"/>
        <v>39</v>
      </c>
      <c r="B49" s="4" t="s">
        <v>477</v>
      </c>
      <c r="C49" s="19">
        <f>G39</f>
        <v>9073447.9780000001</v>
      </c>
      <c r="D49" s="231">
        <f>C49/C$50</f>
        <v>0.5383702447619384</v>
      </c>
      <c r="E49" s="64">
        <f>G42</f>
        <v>0.10100000000000001</v>
      </c>
      <c r="G49" s="231">
        <f>D49*E49</f>
        <v>5.4375394720955782E-2</v>
      </c>
      <c r="H49" s="226"/>
      <c r="I49" s="79" t="s">
        <v>478</v>
      </c>
      <c r="J49" s="1">
        <f t="shared" si="1"/>
        <v>39</v>
      </c>
    </row>
    <row r="50" spans="1:10" ht="16.5" thickBot="1" x14ac:dyDescent="0.3">
      <c r="A50" s="1">
        <f t="shared" si="0"/>
        <v>40</v>
      </c>
      <c r="B50" s="4" t="s">
        <v>479</v>
      </c>
      <c r="C50" s="93">
        <f>SUM(C47:C49)</f>
        <v>16853546.544</v>
      </c>
      <c r="D50" s="95">
        <f>SUM(D47:D49)</f>
        <v>1</v>
      </c>
      <c r="G50" s="95">
        <f>SUM(G47:G49)</f>
        <v>7.1276130673259205E-2</v>
      </c>
      <c r="H50" s="226"/>
      <c r="I50" s="79" t="s">
        <v>480</v>
      </c>
      <c r="J50" s="1">
        <f t="shared" si="1"/>
        <v>40</v>
      </c>
    </row>
    <row r="51" spans="1:10" ht="16.5" thickTop="1" x14ac:dyDescent="0.25">
      <c r="A51" s="1">
        <f t="shared" si="0"/>
        <v>41</v>
      </c>
      <c r="I51" s="79"/>
      <c r="J51" s="1">
        <f t="shared" si="1"/>
        <v>41</v>
      </c>
    </row>
    <row r="52" spans="1:10" ht="16.5" thickBot="1" x14ac:dyDescent="0.3">
      <c r="A52" s="1">
        <f t="shared" si="0"/>
        <v>42</v>
      </c>
      <c r="B52" s="65" t="s">
        <v>481</v>
      </c>
      <c r="G52" s="95">
        <f>G48+G49</f>
        <v>5.4375394720955782E-2</v>
      </c>
      <c r="H52" s="226"/>
      <c r="I52" s="79" t="s">
        <v>482</v>
      </c>
      <c r="J52" s="1">
        <f t="shared" si="1"/>
        <v>42</v>
      </c>
    </row>
    <row r="53" spans="1:10" ht="17.25" thickTop="1" thickBot="1" x14ac:dyDescent="0.3">
      <c r="A53" s="228">
        <f>A52+1</f>
        <v>43</v>
      </c>
      <c r="B53" s="162"/>
      <c r="C53" s="162"/>
      <c r="D53" s="162"/>
      <c r="E53" s="162"/>
      <c r="F53" s="162"/>
      <c r="G53" s="162"/>
      <c r="H53" s="162"/>
      <c r="I53" s="229"/>
      <c r="J53" s="228">
        <f>J52+1</f>
        <v>43</v>
      </c>
    </row>
    <row r="54" spans="1:10" x14ac:dyDescent="0.25">
      <c r="A54" s="1">
        <f t="shared" ref="A54:A102" si="2">A53+1</f>
        <v>44</v>
      </c>
      <c r="I54" s="79"/>
      <c r="J54" s="1">
        <f t="shared" ref="J54:J102" si="3">J53+1</f>
        <v>44</v>
      </c>
    </row>
    <row r="55" spans="1:10" ht="16.5" thickBot="1" x14ac:dyDescent="0.3">
      <c r="A55" s="1">
        <f>A54+1</f>
        <v>45</v>
      </c>
      <c r="B55" s="65" t="s">
        <v>483</v>
      </c>
      <c r="G55" s="230">
        <v>0</v>
      </c>
      <c r="I55" s="1" t="s">
        <v>462</v>
      </c>
      <c r="J55" s="1">
        <f>J54+1</f>
        <v>45</v>
      </c>
    </row>
    <row r="56" spans="1:10" ht="16.5" thickTop="1" x14ac:dyDescent="0.25">
      <c r="A56" s="1">
        <f t="shared" si="2"/>
        <v>46</v>
      </c>
      <c r="C56" s="61" t="s">
        <v>278</v>
      </c>
      <c r="D56" s="61" t="s">
        <v>279</v>
      </c>
      <c r="E56" s="61" t="s">
        <v>463</v>
      </c>
      <c r="F56" s="61"/>
      <c r="G56" s="61" t="s">
        <v>464</v>
      </c>
      <c r="I56" s="79"/>
      <c r="J56" s="1">
        <f t="shared" si="3"/>
        <v>46</v>
      </c>
    </row>
    <row r="57" spans="1:10" x14ac:dyDescent="0.25">
      <c r="A57" s="1">
        <f t="shared" si="2"/>
        <v>47</v>
      </c>
      <c r="D57" s="1" t="s">
        <v>465</v>
      </c>
      <c r="E57" s="1" t="s">
        <v>466</v>
      </c>
      <c r="F57" s="1"/>
      <c r="G57" s="1" t="s">
        <v>467</v>
      </c>
      <c r="I57" s="79"/>
      <c r="J57" s="1">
        <f t="shared" si="3"/>
        <v>47</v>
      </c>
    </row>
    <row r="58" spans="1:10" ht="18.75" x14ac:dyDescent="0.25">
      <c r="A58" s="1">
        <f t="shared" si="2"/>
        <v>48</v>
      </c>
      <c r="B58" s="65" t="s">
        <v>468</v>
      </c>
      <c r="C58" s="8" t="s">
        <v>469</v>
      </c>
      <c r="D58" s="8" t="s">
        <v>470</v>
      </c>
      <c r="E58" s="8" t="s">
        <v>471</v>
      </c>
      <c r="F58" s="8"/>
      <c r="G58" s="8" t="s">
        <v>472</v>
      </c>
      <c r="I58" s="79"/>
      <c r="J58" s="1">
        <f t="shared" si="3"/>
        <v>48</v>
      </c>
    </row>
    <row r="59" spans="1:10" x14ac:dyDescent="0.25">
      <c r="A59" s="1">
        <f t="shared" si="2"/>
        <v>49</v>
      </c>
      <c r="I59" s="79"/>
      <c r="J59" s="1">
        <f t="shared" si="3"/>
        <v>49</v>
      </c>
    </row>
    <row r="60" spans="1:10" x14ac:dyDescent="0.25">
      <c r="A60" s="1">
        <f t="shared" si="2"/>
        <v>50</v>
      </c>
      <c r="B60" s="4" t="s">
        <v>473</v>
      </c>
      <c r="C60" s="60">
        <f>G17</f>
        <v>7780098.5659999996</v>
      </c>
      <c r="D60" s="226">
        <f>C60/C$63</f>
        <v>0.46162975523806166</v>
      </c>
      <c r="E60" s="232">
        <v>0</v>
      </c>
      <c r="G60" s="226">
        <f>D60*E60</f>
        <v>0</v>
      </c>
      <c r="I60" s="79" t="s">
        <v>484</v>
      </c>
      <c r="J60" s="1">
        <f t="shared" si="3"/>
        <v>50</v>
      </c>
    </row>
    <row r="61" spans="1:10" x14ac:dyDescent="0.25">
      <c r="A61" s="1">
        <f t="shared" si="2"/>
        <v>51</v>
      </c>
      <c r="B61" s="4" t="s">
        <v>475</v>
      </c>
      <c r="C61" s="19">
        <f>G30</f>
        <v>0</v>
      </c>
      <c r="D61" s="226">
        <f>C61/C$63</f>
        <v>0</v>
      </c>
      <c r="E61" s="232">
        <v>0</v>
      </c>
      <c r="G61" s="226">
        <f>D61*E61</f>
        <v>0</v>
      </c>
      <c r="I61" s="79" t="s">
        <v>484</v>
      </c>
      <c r="J61" s="1">
        <f t="shared" si="3"/>
        <v>51</v>
      </c>
    </row>
    <row r="62" spans="1:10" x14ac:dyDescent="0.25">
      <c r="A62" s="1">
        <f t="shared" si="2"/>
        <v>52</v>
      </c>
      <c r="B62" s="4" t="s">
        <v>477</v>
      </c>
      <c r="C62" s="19">
        <f>G39</f>
        <v>9073447.9780000001</v>
      </c>
      <c r="D62" s="231">
        <f>C62/C$63</f>
        <v>0.5383702447619384</v>
      </c>
      <c r="E62" s="64">
        <f>G55</f>
        <v>0</v>
      </c>
      <c r="G62" s="231">
        <f>D62*E62</f>
        <v>0</v>
      </c>
      <c r="I62" s="79" t="s">
        <v>485</v>
      </c>
      <c r="J62" s="1">
        <f t="shared" si="3"/>
        <v>52</v>
      </c>
    </row>
    <row r="63" spans="1:10" ht="16.5" thickBot="1" x14ac:dyDescent="0.3">
      <c r="A63" s="1">
        <f t="shared" si="2"/>
        <v>53</v>
      </c>
      <c r="B63" s="4" t="s">
        <v>479</v>
      </c>
      <c r="C63" s="93">
        <f>SUM(C60:C62)</f>
        <v>16853546.544</v>
      </c>
      <c r="D63" s="95">
        <f>SUM(D60:D62)</f>
        <v>1</v>
      </c>
      <c r="G63" s="95">
        <f>SUM(G60:G62)</f>
        <v>0</v>
      </c>
      <c r="I63" s="79" t="s">
        <v>486</v>
      </c>
      <c r="J63" s="1">
        <f t="shared" si="3"/>
        <v>53</v>
      </c>
    </row>
    <row r="64" spans="1:10" ht="16.5" thickTop="1" x14ac:dyDescent="0.25">
      <c r="A64" s="1">
        <f t="shared" si="2"/>
        <v>54</v>
      </c>
      <c r="I64" s="79"/>
      <c r="J64" s="1">
        <f t="shared" si="3"/>
        <v>54</v>
      </c>
    </row>
    <row r="65" spans="1:10" ht="16.5" thickBot="1" x14ac:dyDescent="0.3">
      <c r="A65" s="1">
        <f t="shared" si="2"/>
        <v>55</v>
      </c>
      <c r="B65" s="65" t="s">
        <v>487</v>
      </c>
      <c r="G65" s="95">
        <f>G62</f>
        <v>0</v>
      </c>
      <c r="I65" s="79" t="s">
        <v>488</v>
      </c>
      <c r="J65" s="1">
        <f t="shared" si="3"/>
        <v>55</v>
      </c>
    </row>
    <row r="66" spans="1:10" ht="16.5" thickTop="1" x14ac:dyDescent="0.25">
      <c r="B66" s="65"/>
      <c r="G66" s="226"/>
      <c r="I66" s="79"/>
      <c r="J66" s="1"/>
    </row>
    <row r="67" spans="1:10" ht="18.75" x14ac:dyDescent="0.25">
      <c r="A67" s="98">
        <v>1</v>
      </c>
      <c r="B67" s="4" t="s">
        <v>489</v>
      </c>
      <c r="G67" s="226"/>
      <c r="I67" s="79"/>
      <c r="J67" s="1"/>
    </row>
    <row r="68" spans="1:10" x14ac:dyDescent="0.25">
      <c r="B68" s="65"/>
      <c r="G68" s="226"/>
      <c r="I68" s="79"/>
      <c r="J68" s="1"/>
    </row>
    <row r="69" spans="1:10" x14ac:dyDescent="0.25">
      <c r="B69" s="65"/>
      <c r="G69" s="226"/>
      <c r="I69" s="79"/>
      <c r="J69" s="1"/>
    </row>
    <row r="70" spans="1:10" x14ac:dyDescent="0.25">
      <c r="B70" s="410" t="s">
        <v>0</v>
      </c>
      <c r="C70" s="410"/>
      <c r="D70" s="410"/>
      <c r="E70" s="410"/>
      <c r="F70" s="410"/>
      <c r="G70" s="410"/>
      <c r="H70" s="410"/>
      <c r="I70" s="410"/>
      <c r="J70" s="1"/>
    </row>
    <row r="71" spans="1:10" x14ac:dyDescent="0.25">
      <c r="B71" s="410" t="s">
        <v>413</v>
      </c>
      <c r="C71" s="410"/>
      <c r="D71" s="410"/>
      <c r="E71" s="410"/>
      <c r="F71" s="410"/>
      <c r="G71" s="410"/>
      <c r="H71" s="410"/>
      <c r="I71" s="410"/>
      <c r="J71" s="1"/>
    </row>
    <row r="72" spans="1:10" x14ac:dyDescent="0.25">
      <c r="B72" s="410" t="s">
        <v>414</v>
      </c>
      <c r="C72" s="410"/>
      <c r="D72" s="410"/>
      <c r="E72" s="410"/>
      <c r="F72" s="410"/>
      <c r="G72" s="410"/>
      <c r="H72" s="410"/>
      <c r="I72" s="410"/>
      <c r="J72" s="1"/>
    </row>
    <row r="73" spans="1:10" x14ac:dyDescent="0.25">
      <c r="B73" s="415" t="str">
        <f>B5</f>
        <v>Base Period &amp; True-Up Period 12 - Months Ending December 31, 2022</v>
      </c>
      <c r="C73" s="415"/>
      <c r="D73" s="415"/>
      <c r="E73" s="415"/>
      <c r="F73" s="415"/>
      <c r="G73" s="415"/>
      <c r="H73" s="415"/>
      <c r="I73" s="415"/>
      <c r="J73" s="1"/>
    </row>
    <row r="74" spans="1:10" x14ac:dyDescent="0.25">
      <c r="B74" s="414" t="s">
        <v>5</v>
      </c>
      <c r="C74" s="411"/>
      <c r="D74" s="411"/>
      <c r="E74" s="411"/>
      <c r="F74" s="411"/>
      <c r="G74" s="411"/>
      <c r="H74" s="411"/>
      <c r="I74" s="411"/>
      <c r="J74" s="1"/>
    </row>
    <row r="75" spans="1:10" x14ac:dyDescent="0.25">
      <c r="B75" s="1"/>
      <c r="C75" s="1"/>
      <c r="D75" s="1"/>
      <c r="E75" s="1"/>
      <c r="F75" s="1"/>
      <c r="G75" s="1"/>
      <c r="H75" s="1"/>
      <c r="I75" s="79"/>
      <c r="J75" s="1"/>
    </row>
    <row r="76" spans="1:10" x14ac:dyDescent="0.25">
      <c r="A76" s="1" t="s">
        <v>6</v>
      </c>
      <c r="B76" s="2"/>
      <c r="C76" s="2"/>
      <c r="D76" s="2"/>
      <c r="E76" s="1" t="s">
        <v>186</v>
      </c>
      <c r="F76" s="2"/>
      <c r="G76" s="2"/>
      <c r="H76" s="2"/>
      <c r="I76" s="79"/>
      <c r="J76" s="1" t="s">
        <v>6</v>
      </c>
    </row>
    <row r="77" spans="1:10" x14ac:dyDescent="0.25">
      <c r="A77" s="1" t="s">
        <v>7</v>
      </c>
      <c r="B77" s="1"/>
      <c r="C77" s="1"/>
      <c r="D77" s="1"/>
      <c r="E77" s="8" t="s">
        <v>187</v>
      </c>
      <c r="F77" s="1"/>
      <c r="G77" s="70" t="s">
        <v>8</v>
      </c>
      <c r="H77" s="2"/>
      <c r="I77" s="222" t="s">
        <v>9</v>
      </c>
      <c r="J77" s="1" t="s">
        <v>7</v>
      </c>
    </row>
    <row r="78" spans="1:10" x14ac:dyDescent="0.25">
      <c r="I78" s="79"/>
      <c r="J78" s="1"/>
    </row>
    <row r="79" spans="1:10" ht="19.5" thickBot="1" x14ac:dyDescent="0.3">
      <c r="A79" s="1">
        <v>1</v>
      </c>
      <c r="B79" s="65" t="s">
        <v>490</v>
      </c>
      <c r="G79" s="230">
        <v>0</v>
      </c>
      <c r="H79" s="2"/>
      <c r="I79" s="233"/>
      <c r="J79" s="1">
        <f>A79</f>
        <v>1</v>
      </c>
    </row>
    <row r="80" spans="1:10" ht="16.5" thickTop="1" x14ac:dyDescent="0.25">
      <c r="A80" s="1">
        <f t="shared" si="2"/>
        <v>2</v>
      </c>
      <c r="C80" s="61" t="s">
        <v>278</v>
      </c>
      <c r="D80" s="61" t="s">
        <v>279</v>
      </c>
      <c r="E80" s="61" t="s">
        <v>463</v>
      </c>
      <c r="F80" s="61"/>
      <c r="G80" s="61" t="s">
        <v>464</v>
      </c>
      <c r="H80" s="61"/>
      <c r="I80" s="79"/>
      <c r="J80" s="1">
        <f t="shared" si="3"/>
        <v>2</v>
      </c>
    </row>
    <row r="81" spans="1:10" x14ac:dyDescent="0.25">
      <c r="A81" s="1">
        <f t="shared" si="2"/>
        <v>3</v>
      </c>
      <c r="D81" s="1" t="s">
        <v>465</v>
      </c>
      <c r="E81" s="1" t="s">
        <v>466</v>
      </c>
      <c r="F81" s="1"/>
      <c r="G81" s="1" t="s">
        <v>467</v>
      </c>
      <c r="H81" s="1"/>
      <c r="I81" s="79"/>
      <c r="J81" s="1">
        <f t="shared" si="3"/>
        <v>3</v>
      </c>
    </row>
    <row r="82" spans="1:10" ht="18.75" x14ac:dyDescent="0.25">
      <c r="A82" s="1">
        <f t="shared" si="2"/>
        <v>4</v>
      </c>
      <c r="B82" s="65" t="s">
        <v>491</v>
      </c>
      <c r="C82" s="8" t="s">
        <v>492</v>
      </c>
      <c r="D82" s="8" t="s">
        <v>470</v>
      </c>
      <c r="E82" s="8" t="s">
        <v>471</v>
      </c>
      <c r="F82" s="8"/>
      <c r="G82" s="8" t="s">
        <v>472</v>
      </c>
      <c r="H82" s="1"/>
      <c r="I82" s="79"/>
      <c r="J82" s="1">
        <f t="shared" si="3"/>
        <v>4</v>
      </c>
    </row>
    <row r="83" spans="1:10" x14ac:dyDescent="0.25">
      <c r="A83" s="1">
        <f t="shared" si="2"/>
        <v>5</v>
      </c>
      <c r="I83" s="79"/>
      <c r="J83" s="1">
        <f t="shared" si="3"/>
        <v>5</v>
      </c>
    </row>
    <row r="84" spans="1:10" x14ac:dyDescent="0.25">
      <c r="A84" s="1">
        <f t="shared" si="2"/>
        <v>6</v>
      </c>
      <c r="B84" s="4" t="s">
        <v>473</v>
      </c>
      <c r="C84" s="60">
        <f>G17</f>
        <v>7780098.5659999996</v>
      </c>
      <c r="D84" s="226">
        <f>C84/C$87</f>
        <v>0.46162975523806166</v>
      </c>
      <c r="E84" s="226">
        <f>G27</f>
        <v>3.6611019459930061E-2</v>
      </c>
      <c r="G84" s="226">
        <f>D84*E84</f>
        <v>1.6900735952303427E-2</v>
      </c>
      <c r="H84" s="226"/>
      <c r="I84" s="79" t="s">
        <v>493</v>
      </c>
      <c r="J84" s="1">
        <f t="shared" si="3"/>
        <v>6</v>
      </c>
    </row>
    <row r="85" spans="1:10" x14ac:dyDescent="0.25">
      <c r="A85" s="1">
        <f t="shared" si="2"/>
        <v>7</v>
      </c>
      <c r="B85" s="4" t="s">
        <v>475</v>
      </c>
      <c r="C85" s="19">
        <f>G30</f>
        <v>0</v>
      </c>
      <c r="D85" s="226">
        <f>C85/C$87</f>
        <v>0</v>
      </c>
      <c r="E85" s="226">
        <f>G32</f>
        <v>0</v>
      </c>
      <c r="G85" s="226">
        <f>D85*E85</f>
        <v>0</v>
      </c>
      <c r="H85" s="226"/>
      <c r="I85" s="79" t="s">
        <v>494</v>
      </c>
      <c r="J85" s="1">
        <f t="shared" si="3"/>
        <v>7</v>
      </c>
    </row>
    <row r="86" spans="1:10" x14ac:dyDescent="0.25">
      <c r="A86" s="1">
        <f t="shared" si="2"/>
        <v>8</v>
      </c>
      <c r="B86" s="4" t="s">
        <v>477</v>
      </c>
      <c r="C86" s="19">
        <f>G39</f>
        <v>9073447.9780000001</v>
      </c>
      <c r="D86" s="231">
        <f>C86/C$87</f>
        <v>0.5383702447619384</v>
      </c>
      <c r="E86" s="64">
        <f>G79</f>
        <v>0</v>
      </c>
      <c r="G86" s="231">
        <f>D86*E86</f>
        <v>0</v>
      </c>
      <c r="H86" s="226"/>
      <c r="I86" s="79" t="s">
        <v>495</v>
      </c>
      <c r="J86" s="1">
        <f t="shared" si="3"/>
        <v>8</v>
      </c>
    </row>
    <row r="87" spans="1:10" ht="16.5" thickBot="1" x14ac:dyDescent="0.3">
      <c r="A87" s="1">
        <f t="shared" si="2"/>
        <v>9</v>
      </c>
      <c r="B87" s="4" t="s">
        <v>479</v>
      </c>
      <c r="C87" s="93">
        <f>SUM(C84:C86)</f>
        <v>16853546.544</v>
      </c>
      <c r="D87" s="95">
        <f>SUM(D84:D86)</f>
        <v>1</v>
      </c>
      <c r="G87" s="95">
        <f>SUM(G84:G86)</f>
        <v>1.6900735952303427E-2</v>
      </c>
      <c r="H87" s="226"/>
      <c r="I87" s="79" t="s">
        <v>496</v>
      </c>
      <c r="J87" s="1">
        <f t="shared" si="3"/>
        <v>9</v>
      </c>
    </row>
    <row r="88" spans="1:10" ht="16.5" thickTop="1" x14ac:dyDescent="0.25">
      <c r="A88" s="1">
        <f t="shared" si="2"/>
        <v>10</v>
      </c>
      <c r="I88" s="79"/>
      <c r="J88" s="1">
        <f t="shared" si="3"/>
        <v>10</v>
      </c>
    </row>
    <row r="89" spans="1:10" ht="16.5" thickBot="1" x14ac:dyDescent="0.3">
      <c r="A89" s="1">
        <f t="shared" si="2"/>
        <v>11</v>
      </c>
      <c r="B89" s="65" t="s">
        <v>497</v>
      </c>
      <c r="G89" s="95">
        <f>G85+G86</f>
        <v>0</v>
      </c>
      <c r="H89" s="226"/>
      <c r="I89" s="79" t="s">
        <v>498</v>
      </c>
      <c r="J89" s="1">
        <f t="shared" si="3"/>
        <v>11</v>
      </c>
    </row>
    <row r="90" spans="1:10" ht="17.25" thickTop="1" thickBot="1" x14ac:dyDescent="0.3">
      <c r="A90" s="228">
        <f t="shared" si="2"/>
        <v>12</v>
      </c>
      <c r="B90" s="234"/>
      <c r="C90" s="162"/>
      <c r="D90" s="162"/>
      <c r="E90" s="162"/>
      <c r="F90" s="162"/>
      <c r="G90" s="235"/>
      <c r="H90" s="235"/>
      <c r="I90" s="229"/>
      <c r="J90" s="228">
        <f t="shared" si="3"/>
        <v>12</v>
      </c>
    </row>
    <row r="91" spans="1:10" x14ac:dyDescent="0.25">
      <c r="A91" s="1">
        <f t="shared" si="2"/>
        <v>13</v>
      </c>
      <c r="I91" s="79"/>
      <c r="J91" s="1">
        <f t="shared" si="3"/>
        <v>13</v>
      </c>
    </row>
    <row r="92" spans="1:10" ht="32.25" thickBot="1" x14ac:dyDescent="0.3">
      <c r="A92" s="1">
        <f t="shared" si="2"/>
        <v>14</v>
      </c>
      <c r="B92" s="65" t="s">
        <v>483</v>
      </c>
      <c r="G92" s="230">
        <v>0</v>
      </c>
      <c r="I92" s="79" t="s">
        <v>499</v>
      </c>
      <c r="J92" s="1">
        <f t="shared" si="3"/>
        <v>14</v>
      </c>
    </row>
    <row r="93" spans="1:10" ht="16.5" thickTop="1" x14ac:dyDescent="0.25">
      <c r="A93" s="1">
        <f t="shared" si="2"/>
        <v>15</v>
      </c>
      <c r="C93" s="61" t="s">
        <v>278</v>
      </c>
      <c r="D93" s="61" t="s">
        <v>279</v>
      </c>
      <c r="E93" s="61" t="s">
        <v>463</v>
      </c>
      <c r="F93" s="61"/>
      <c r="G93" s="61" t="s">
        <v>464</v>
      </c>
      <c r="I93" s="79"/>
      <c r="J93" s="1">
        <f t="shared" si="3"/>
        <v>15</v>
      </c>
    </row>
    <row r="94" spans="1:10" x14ac:dyDescent="0.25">
      <c r="A94" s="1">
        <f t="shared" si="2"/>
        <v>16</v>
      </c>
      <c r="D94" s="1" t="s">
        <v>465</v>
      </c>
      <c r="E94" s="1" t="s">
        <v>466</v>
      </c>
      <c r="F94" s="1"/>
      <c r="G94" s="1" t="s">
        <v>467</v>
      </c>
      <c r="I94" s="79"/>
      <c r="J94" s="1">
        <f t="shared" si="3"/>
        <v>16</v>
      </c>
    </row>
    <row r="95" spans="1:10" ht="18.75" x14ac:dyDescent="0.25">
      <c r="A95" s="1">
        <f t="shared" si="2"/>
        <v>17</v>
      </c>
      <c r="B95" s="65" t="s">
        <v>468</v>
      </c>
      <c r="C95" s="8" t="s">
        <v>492</v>
      </c>
      <c r="D95" s="8" t="s">
        <v>470</v>
      </c>
      <c r="E95" s="8" t="s">
        <v>471</v>
      </c>
      <c r="F95" s="8"/>
      <c r="G95" s="8" t="s">
        <v>472</v>
      </c>
      <c r="I95" s="79"/>
      <c r="J95" s="1">
        <f t="shared" si="3"/>
        <v>17</v>
      </c>
    </row>
    <row r="96" spans="1:10" x14ac:dyDescent="0.25">
      <c r="A96" s="1">
        <f t="shared" si="2"/>
        <v>18</v>
      </c>
      <c r="I96" s="79"/>
      <c r="J96" s="1">
        <f t="shared" si="3"/>
        <v>18</v>
      </c>
    </row>
    <row r="97" spans="1:10" x14ac:dyDescent="0.25">
      <c r="A97" s="1">
        <f t="shared" si="2"/>
        <v>19</v>
      </c>
      <c r="B97" s="4" t="s">
        <v>473</v>
      </c>
      <c r="C97" s="60">
        <f>G17</f>
        <v>7780098.5659999996</v>
      </c>
      <c r="D97" s="226">
        <f>C97/C$100</f>
        <v>0.46162975523806166</v>
      </c>
      <c r="E97" s="232">
        <v>0</v>
      </c>
      <c r="G97" s="226">
        <f>D97*E97</f>
        <v>0</v>
      </c>
      <c r="I97" s="79" t="s">
        <v>484</v>
      </c>
      <c r="J97" s="1">
        <f t="shared" si="3"/>
        <v>19</v>
      </c>
    </row>
    <row r="98" spans="1:10" x14ac:dyDescent="0.25">
      <c r="A98" s="1">
        <f t="shared" si="2"/>
        <v>20</v>
      </c>
      <c r="B98" s="4" t="s">
        <v>475</v>
      </c>
      <c r="C98" s="19">
        <f>G30</f>
        <v>0</v>
      </c>
      <c r="D98" s="226">
        <f>C98/C$100</f>
        <v>0</v>
      </c>
      <c r="E98" s="232">
        <v>0</v>
      </c>
      <c r="G98" s="226">
        <f>D98*E98</f>
        <v>0</v>
      </c>
      <c r="I98" s="79" t="s">
        <v>484</v>
      </c>
      <c r="J98" s="1">
        <f t="shared" si="3"/>
        <v>20</v>
      </c>
    </row>
    <row r="99" spans="1:10" x14ac:dyDescent="0.25">
      <c r="A99" s="1">
        <f t="shared" si="2"/>
        <v>21</v>
      </c>
      <c r="B99" s="4" t="s">
        <v>477</v>
      </c>
      <c r="C99" s="19">
        <f>G39</f>
        <v>9073447.9780000001</v>
      </c>
      <c r="D99" s="231">
        <f>C99/C$100</f>
        <v>0.5383702447619384</v>
      </c>
      <c r="E99" s="64">
        <f>G92</f>
        <v>0</v>
      </c>
      <c r="G99" s="231">
        <f>D99*E99</f>
        <v>0</v>
      </c>
      <c r="I99" s="79" t="s">
        <v>500</v>
      </c>
      <c r="J99" s="1">
        <f t="shared" si="3"/>
        <v>21</v>
      </c>
    </row>
    <row r="100" spans="1:10" ht="16.5" thickBot="1" x14ac:dyDescent="0.3">
      <c r="A100" s="1">
        <f t="shared" si="2"/>
        <v>22</v>
      </c>
      <c r="B100" s="4" t="s">
        <v>479</v>
      </c>
      <c r="C100" s="93">
        <f>SUM(C97:C99)</f>
        <v>16853546.544</v>
      </c>
      <c r="D100" s="95">
        <f>SUM(D97:D99)</f>
        <v>1</v>
      </c>
      <c r="G100" s="95">
        <f>SUM(G97:G99)</f>
        <v>0</v>
      </c>
      <c r="I100" s="79" t="s">
        <v>127</v>
      </c>
      <c r="J100" s="1">
        <f t="shared" si="3"/>
        <v>22</v>
      </c>
    </row>
    <row r="101" spans="1:10" ht="16.5" thickTop="1" x14ac:dyDescent="0.25">
      <c r="A101" s="1">
        <f t="shared" si="2"/>
        <v>23</v>
      </c>
      <c r="I101" s="79"/>
      <c r="J101" s="1">
        <f t="shared" si="3"/>
        <v>23</v>
      </c>
    </row>
    <row r="102" spans="1:10" ht="16.5" thickBot="1" x14ac:dyDescent="0.3">
      <c r="A102" s="1">
        <f t="shared" si="2"/>
        <v>24</v>
      </c>
      <c r="B102" s="65" t="s">
        <v>487</v>
      </c>
      <c r="G102" s="95">
        <f>G99</f>
        <v>0</v>
      </c>
      <c r="I102" s="79" t="s">
        <v>501</v>
      </c>
      <c r="J102" s="1">
        <f t="shared" si="3"/>
        <v>24</v>
      </c>
    </row>
    <row r="103" spans="1:10" ht="16.5" thickTop="1" x14ac:dyDescent="0.25">
      <c r="B103" s="65"/>
      <c r="G103" s="226"/>
      <c r="I103" s="79"/>
      <c r="J103" s="1"/>
    </row>
    <row r="104" spans="1:10" ht="18.75" x14ac:dyDescent="0.25">
      <c r="A104" s="98">
        <v>1</v>
      </c>
      <c r="B104" s="4" t="s">
        <v>502</v>
      </c>
      <c r="G104" s="226"/>
      <c r="I104" s="79"/>
      <c r="J104" s="1"/>
    </row>
    <row r="105" spans="1:10" ht="18.75" x14ac:dyDescent="0.25">
      <c r="A105" s="98">
        <v>2</v>
      </c>
      <c r="B105" s="4" t="s">
        <v>489</v>
      </c>
      <c r="G105" s="94"/>
      <c r="H105" s="94"/>
      <c r="J105" s="1" t="s">
        <v>1</v>
      </c>
    </row>
    <row r="106" spans="1:10" ht="18.75" x14ac:dyDescent="0.25">
      <c r="A106" s="98"/>
      <c r="G106" s="94"/>
      <c r="H106" s="94"/>
      <c r="J106" s="1"/>
    </row>
    <row r="107" spans="1:10" ht="18.75" x14ac:dyDescent="0.25">
      <c r="A107" s="98"/>
      <c r="G107" s="94"/>
      <c r="H107" s="94"/>
      <c r="J107" s="1"/>
    </row>
    <row r="108" spans="1:10" x14ac:dyDescent="0.25">
      <c r="B108" s="410" t="s">
        <v>0</v>
      </c>
      <c r="C108" s="410"/>
      <c r="D108" s="410"/>
      <c r="E108" s="410"/>
      <c r="F108" s="410"/>
      <c r="G108" s="410"/>
      <c r="H108" s="410"/>
      <c r="I108" s="410"/>
      <c r="J108" s="1"/>
    </row>
    <row r="109" spans="1:10" x14ac:dyDescent="0.25">
      <c r="B109" s="410" t="s">
        <v>413</v>
      </c>
      <c r="C109" s="410"/>
      <c r="D109" s="410"/>
      <c r="E109" s="410"/>
      <c r="F109" s="410"/>
      <c r="G109" s="410"/>
      <c r="H109" s="410"/>
      <c r="I109" s="410"/>
      <c r="J109" s="1"/>
    </row>
    <row r="110" spans="1:10" x14ac:dyDescent="0.25">
      <c r="B110" s="410" t="s">
        <v>414</v>
      </c>
      <c r="C110" s="410"/>
      <c r="D110" s="410"/>
      <c r="E110" s="410"/>
      <c r="F110" s="410"/>
      <c r="G110" s="410"/>
      <c r="H110" s="410"/>
      <c r="I110" s="410"/>
      <c r="J110" s="1"/>
    </row>
    <row r="111" spans="1:10" x14ac:dyDescent="0.25">
      <c r="B111" s="415" t="str">
        <f>B5</f>
        <v>Base Period &amp; True-Up Period 12 - Months Ending December 31, 2022</v>
      </c>
      <c r="C111" s="415"/>
      <c r="D111" s="415"/>
      <c r="E111" s="415"/>
      <c r="F111" s="415"/>
      <c r="G111" s="415"/>
      <c r="H111" s="415"/>
      <c r="I111" s="415"/>
      <c r="J111" s="1"/>
    </row>
    <row r="112" spans="1:10" x14ac:dyDescent="0.25">
      <c r="B112" s="414" t="s">
        <v>5</v>
      </c>
      <c r="C112" s="411"/>
      <c r="D112" s="411"/>
      <c r="E112" s="411"/>
      <c r="F112" s="411"/>
      <c r="G112" s="411"/>
      <c r="H112" s="411"/>
      <c r="I112" s="411"/>
      <c r="J112" s="1"/>
    </row>
    <row r="113" spans="1:12" x14ac:dyDescent="0.25">
      <c r="B113" s="1"/>
      <c r="C113" s="1"/>
      <c r="D113" s="1"/>
      <c r="E113" s="1"/>
      <c r="F113" s="1"/>
      <c r="G113" s="1"/>
      <c r="H113" s="1"/>
      <c r="I113" s="79"/>
      <c r="J113" s="1"/>
    </row>
    <row r="114" spans="1:12" x14ac:dyDescent="0.25">
      <c r="A114" s="1" t="s">
        <v>6</v>
      </c>
      <c r="B114" s="2"/>
      <c r="C114" s="2"/>
      <c r="D114" s="2"/>
      <c r="E114" s="2"/>
      <c r="F114" s="2"/>
      <c r="G114" s="2"/>
      <c r="H114" s="2"/>
      <c r="I114" s="79"/>
      <c r="J114" s="1" t="s">
        <v>6</v>
      </c>
    </row>
    <row r="115" spans="1:12" x14ac:dyDescent="0.25">
      <c r="A115" s="1" t="s">
        <v>7</v>
      </c>
      <c r="B115" s="1"/>
      <c r="C115" s="1"/>
      <c r="D115" s="1"/>
      <c r="E115" s="1"/>
      <c r="F115" s="1"/>
      <c r="G115" s="8" t="s">
        <v>8</v>
      </c>
      <c r="H115" s="2"/>
      <c r="I115" s="222" t="s">
        <v>9</v>
      </c>
      <c r="J115" s="1" t="s">
        <v>7</v>
      </c>
    </row>
    <row r="116" spans="1:12" x14ac:dyDescent="0.25">
      <c r="G116" s="1"/>
      <c r="H116" s="1"/>
      <c r="I116" s="79"/>
      <c r="J116" s="1"/>
    </row>
    <row r="117" spans="1:12" ht="18.75" x14ac:dyDescent="0.25">
      <c r="A117" s="1">
        <v>1</v>
      </c>
      <c r="B117" s="65" t="s">
        <v>503</v>
      </c>
      <c r="E117" s="2"/>
      <c r="F117" s="2"/>
      <c r="G117" s="237"/>
      <c r="H117" s="237"/>
      <c r="I117" s="79"/>
      <c r="J117" s="1">
        <v>1</v>
      </c>
    </row>
    <row r="118" spans="1:12" x14ac:dyDescent="0.25">
      <c r="A118" s="1">
        <f>A117+1</f>
        <v>2</v>
      </c>
      <c r="B118" s="41"/>
      <c r="E118" s="2"/>
      <c r="F118" s="2"/>
      <c r="G118" s="237"/>
      <c r="H118" s="237"/>
      <c r="I118" s="79"/>
      <c r="J118" s="1">
        <f>J117+1</f>
        <v>2</v>
      </c>
    </row>
    <row r="119" spans="1:12" x14ac:dyDescent="0.25">
      <c r="A119" s="1">
        <f>A118+1</f>
        <v>3</v>
      </c>
      <c r="B119" s="65" t="s">
        <v>504</v>
      </c>
      <c r="E119" s="2"/>
      <c r="F119" s="2"/>
      <c r="G119" s="237"/>
      <c r="H119" s="237"/>
      <c r="I119" s="79"/>
      <c r="J119" s="1">
        <f>J118+1</f>
        <v>3</v>
      </c>
    </row>
    <row r="120" spans="1:12" x14ac:dyDescent="0.25">
      <c r="A120" s="1">
        <f>A119+1</f>
        <v>4</v>
      </c>
      <c r="B120" s="2"/>
      <c r="C120" s="2"/>
      <c r="D120" s="2"/>
      <c r="E120" s="2"/>
      <c r="F120" s="2"/>
      <c r="G120" s="237"/>
      <c r="H120" s="237"/>
      <c r="I120" s="79"/>
      <c r="J120" s="1">
        <f>J119+1</f>
        <v>4</v>
      </c>
    </row>
    <row r="121" spans="1:12" x14ac:dyDescent="0.25">
      <c r="A121" s="1">
        <f t="shared" ref="A121:A182" si="4">A120+1</f>
        <v>5</v>
      </c>
      <c r="B121" s="11" t="s">
        <v>505</v>
      </c>
      <c r="C121" s="2"/>
      <c r="D121" s="2"/>
      <c r="E121" s="2"/>
      <c r="F121" s="2"/>
      <c r="G121" s="237"/>
      <c r="H121" s="237"/>
      <c r="I121" s="238"/>
      <c r="J121" s="1">
        <f t="shared" ref="J121:J182" si="5">J120+1</f>
        <v>5</v>
      </c>
    </row>
    <row r="122" spans="1:12" x14ac:dyDescent="0.25">
      <c r="A122" s="1">
        <f t="shared" si="4"/>
        <v>6</v>
      </c>
      <c r="B122" s="4" t="s">
        <v>506</v>
      </c>
      <c r="D122" s="2"/>
      <c r="E122" s="2"/>
      <c r="F122" s="2"/>
      <c r="G122" s="239">
        <f>G52</f>
        <v>5.4375394720955782E-2</v>
      </c>
      <c r="H122" s="2"/>
      <c r="I122" s="79" t="s">
        <v>507</v>
      </c>
      <c r="J122" s="1">
        <f t="shared" si="5"/>
        <v>6</v>
      </c>
      <c r="K122" s="1"/>
    </row>
    <row r="123" spans="1:12" x14ac:dyDescent="0.25">
      <c r="A123" s="1">
        <f t="shared" si="4"/>
        <v>7</v>
      </c>
      <c r="B123" s="4" t="s">
        <v>508</v>
      </c>
      <c r="D123" s="2"/>
      <c r="E123" s="2"/>
      <c r="F123" s="2"/>
      <c r="G123" s="54">
        <v>3759.0100778383921</v>
      </c>
      <c r="H123" s="2"/>
      <c r="I123" s="79" t="s">
        <v>509</v>
      </c>
      <c r="J123" s="1">
        <f t="shared" si="5"/>
        <v>7</v>
      </c>
      <c r="K123" s="1"/>
    </row>
    <row r="124" spans="1:12" x14ac:dyDescent="0.25">
      <c r="A124" s="1">
        <f t="shared" si="4"/>
        <v>8</v>
      </c>
      <c r="B124" s="4" t="s">
        <v>510</v>
      </c>
      <c r="D124" s="2"/>
      <c r="E124" s="2"/>
      <c r="F124" s="2"/>
      <c r="G124" s="240">
        <v>9934.6749924400028</v>
      </c>
      <c r="H124" s="2"/>
      <c r="I124" s="233" t="s">
        <v>511</v>
      </c>
      <c r="J124" s="1">
        <f t="shared" si="5"/>
        <v>8</v>
      </c>
      <c r="K124" s="2"/>
    </row>
    <row r="125" spans="1:12" ht="31.5" x14ac:dyDescent="0.25">
      <c r="A125" s="1">
        <f t="shared" si="4"/>
        <v>9</v>
      </c>
      <c r="B125" s="4" t="s">
        <v>512</v>
      </c>
      <c r="D125" s="2"/>
      <c r="E125" s="241"/>
      <c r="F125" s="2"/>
      <c r="G125" s="13">
        <f>+'Pg3 Rev BK-1 TO5 C6'!E138</f>
        <v>5032110.1451324066</v>
      </c>
      <c r="H125" s="14" t="s">
        <v>12</v>
      </c>
      <c r="I125" s="79" t="s">
        <v>661</v>
      </c>
      <c r="J125" s="1">
        <f t="shared" si="5"/>
        <v>9</v>
      </c>
    </row>
    <row r="126" spans="1:12" x14ac:dyDescent="0.25">
      <c r="A126" s="1">
        <f t="shared" si="4"/>
        <v>10</v>
      </c>
      <c r="B126" s="4" t="s">
        <v>514</v>
      </c>
      <c r="D126" s="64"/>
      <c r="E126" s="2"/>
      <c r="F126" s="2"/>
      <c r="G126" s="242" t="s">
        <v>515</v>
      </c>
      <c r="H126" s="2"/>
      <c r="I126" s="79" t="s">
        <v>516</v>
      </c>
      <c r="J126" s="1">
        <f t="shared" si="5"/>
        <v>10</v>
      </c>
      <c r="L126" s="243"/>
    </row>
    <row r="127" spans="1:12" x14ac:dyDescent="0.25">
      <c r="A127" s="1">
        <f t="shared" si="4"/>
        <v>11</v>
      </c>
      <c r="G127" s="1"/>
      <c r="H127" s="1"/>
      <c r="J127" s="1">
        <f t="shared" si="5"/>
        <v>11</v>
      </c>
    </row>
    <row r="128" spans="1:12" x14ac:dyDescent="0.25">
      <c r="A128" s="1">
        <f t="shared" si="4"/>
        <v>12</v>
      </c>
      <c r="B128" s="4" t="s">
        <v>517</v>
      </c>
      <c r="D128" s="2"/>
      <c r="E128" s="2"/>
      <c r="F128" s="2"/>
      <c r="G128" s="244">
        <f>(((G122)+(G124/G125))*G126-(G123/G125))/(1-G126)</f>
        <v>1.4033445541835157E-2</v>
      </c>
      <c r="H128" s="244"/>
      <c r="I128" s="79" t="s">
        <v>518</v>
      </c>
      <c r="J128" s="1">
        <f t="shared" si="5"/>
        <v>12</v>
      </c>
      <c r="L128" s="245"/>
    </row>
    <row r="129" spans="1:11" x14ac:dyDescent="0.25">
      <c r="A129" s="1">
        <f t="shared" si="4"/>
        <v>13</v>
      </c>
      <c r="B129" s="31" t="s">
        <v>519</v>
      </c>
      <c r="G129" s="1"/>
      <c r="H129" s="1"/>
      <c r="J129" s="1">
        <f t="shared" si="5"/>
        <v>13</v>
      </c>
    </row>
    <row r="130" spans="1:11" x14ac:dyDescent="0.25">
      <c r="A130" s="1">
        <f t="shared" si="4"/>
        <v>14</v>
      </c>
      <c r="G130" s="246"/>
      <c r="H130" s="1"/>
      <c r="J130" s="1">
        <f t="shared" si="5"/>
        <v>14</v>
      </c>
    </row>
    <row r="131" spans="1:11" x14ac:dyDescent="0.25">
      <c r="A131" s="1">
        <f t="shared" si="4"/>
        <v>15</v>
      </c>
      <c r="B131" s="65" t="s">
        <v>520</v>
      </c>
      <c r="C131" s="2"/>
      <c r="D131" s="2"/>
      <c r="E131" s="2"/>
      <c r="F131" s="2"/>
      <c r="G131" s="247"/>
      <c r="H131" s="247"/>
      <c r="I131" s="248"/>
      <c r="J131" s="1">
        <f t="shared" si="5"/>
        <v>15</v>
      </c>
      <c r="K131" s="249"/>
    </row>
    <row r="132" spans="1:11" x14ac:dyDescent="0.25">
      <c r="A132" s="1">
        <f t="shared" si="4"/>
        <v>16</v>
      </c>
      <c r="B132" s="88"/>
      <c r="C132" s="2"/>
      <c r="D132" s="2"/>
      <c r="E132" s="2"/>
      <c r="F132" s="2"/>
      <c r="G132" s="247"/>
      <c r="H132" s="247"/>
      <c r="I132" s="250"/>
      <c r="J132" s="1">
        <f t="shared" si="5"/>
        <v>16</v>
      </c>
      <c r="K132" s="2"/>
    </row>
    <row r="133" spans="1:11" x14ac:dyDescent="0.25">
      <c r="A133" s="1">
        <f t="shared" si="4"/>
        <v>17</v>
      </c>
      <c r="B133" s="11" t="s">
        <v>505</v>
      </c>
      <c r="C133" s="2"/>
      <c r="D133" s="2"/>
      <c r="E133" s="2"/>
      <c r="F133" s="2"/>
      <c r="G133" s="247"/>
      <c r="H133" s="247"/>
      <c r="I133" s="250"/>
      <c r="J133" s="1">
        <f t="shared" si="5"/>
        <v>17</v>
      </c>
      <c r="K133" s="2"/>
    </row>
    <row r="134" spans="1:11" x14ac:dyDescent="0.25">
      <c r="A134" s="1">
        <f t="shared" si="4"/>
        <v>18</v>
      </c>
      <c r="B134" s="4" t="s">
        <v>506</v>
      </c>
      <c r="D134" s="2"/>
      <c r="E134" s="2"/>
      <c r="F134" s="2"/>
      <c r="G134" s="226">
        <f>G122</f>
        <v>5.4375394720955782E-2</v>
      </c>
      <c r="H134" s="226"/>
      <c r="I134" s="79" t="s">
        <v>521</v>
      </c>
      <c r="J134" s="1">
        <f t="shared" si="5"/>
        <v>18</v>
      </c>
      <c r="K134" s="1"/>
    </row>
    <row r="135" spans="1:11" x14ac:dyDescent="0.25">
      <c r="A135" s="1">
        <f t="shared" si="4"/>
        <v>19</v>
      </c>
      <c r="B135" s="4" t="s">
        <v>522</v>
      </c>
      <c r="D135" s="2"/>
      <c r="E135" s="2"/>
      <c r="F135" s="2"/>
      <c r="G135" s="251">
        <v>0</v>
      </c>
      <c r="H135" s="226"/>
      <c r="I135" s="79" t="s">
        <v>523</v>
      </c>
      <c r="J135" s="1">
        <f t="shared" si="5"/>
        <v>19</v>
      </c>
      <c r="K135" s="1"/>
    </row>
    <row r="136" spans="1:11" x14ac:dyDescent="0.25">
      <c r="A136" s="1">
        <f t="shared" si="4"/>
        <v>20</v>
      </c>
      <c r="B136" s="4" t="s">
        <v>510</v>
      </c>
      <c r="D136" s="2"/>
      <c r="E136" s="2"/>
      <c r="F136" s="2"/>
      <c r="G136" s="251">
        <f>G124</f>
        <v>9934.6749924400028</v>
      </c>
      <c r="H136" s="251"/>
      <c r="I136" s="79" t="s">
        <v>524</v>
      </c>
      <c r="J136" s="1">
        <f t="shared" si="5"/>
        <v>20</v>
      </c>
      <c r="K136" s="1"/>
    </row>
    <row r="137" spans="1:11" x14ac:dyDescent="0.25">
      <c r="A137" s="1">
        <f t="shared" si="4"/>
        <v>21</v>
      </c>
      <c r="B137" s="4" t="s">
        <v>512</v>
      </c>
      <c r="D137" s="2"/>
      <c r="E137" s="2"/>
      <c r="F137" s="2"/>
      <c r="G137" s="18">
        <f>G125</f>
        <v>5032110.1451324066</v>
      </c>
      <c r="H137" s="14" t="s">
        <v>12</v>
      </c>
      <c r="I137" s="79" t="s">
        <v>525</v>
      </c>
      <c r="J137" s="1">
        <f t="shared" si="5"/>
        <v>21</v>
      </c>
      <c r="K137" s="1"/>
    </row>
    <row r="138" spans="1:11" x14ac:dyDescent="0.25">
      <c r="A138" s="1">
        <f t="shared" si="4"/>
        <v>22</v>
      </c>
      <c r="B138" s="4" t="s">
        <v>526</v>
      </c>
      <c r="D138" s="2"/>
      <c r="E138" s="2"/>
      <c r="F138" s="2"/>
      <c r="G138" s="244">
        <f>G128</f>
        <v>1.4033445541835157E-2</v>
      </c>
      <c r="H138" s="244"/>
      <c r="I138" s="79" t="s">
        <v>527</v>
      </c>
      <c r="J138" s="1">
        <f t="shared" si="5"/>
        <v>22</v>
      </c>
    </row>
    <row r="139" spans="1:11" x14ac:dyDescent="0.25">
      <c r="A139" s="1">
        <f t="shared" si="4"/>
        <v>23</v>
      </c>
      <c r="B139" s="4" t="s">
        <v>528</v>
      </c>
      <c r="D139" s="2"/>
      <c r="E139" s="2"/>
      <c r="F139" s="2"/>
      <c r="G139" s="242" t="s">
        <v>529</v>
      </c>
      <c r="H139" s="2"/>
      <c r="I139" s="79" t="s">
        <v>530</v>
      </c>
      <c r="J139" s="1">
        <f t="shared" si="5"/>
        <v>23</v>
      </c>
    </row>
    <row r="140" spans="1:11" x14ac:dyDescent="0.25">
      <c r="A140" s="1">
        <f t="shared" si="4"/>
        <v>24</v>
      </c>
      <c r="B140" s="3"/>
      <c r="D140" s="2"/>
      <c r="E140" s="2"/>
      <c r="F140" s="2"/>
      <c r="G140" s="252"/>
      <c r="H140" s="252"/>
      <c r="I140" s="250"/>
      <c r="J140" s="1">
        <f t="shared" si="5"/>
        <v>24</v>
      </c>
    </row>
    <row r="141" spans="1:11" x14ac:dyDescent="0.25">
      <c r="A141" s="1">
        <f t="shared" si="4"/>
        <v>25</v>
      </c>
      <c r="B141" s="4" t="s">
        <v>531</v>
      </c>
      <c r="C141" s="1"/>
      <c r="D141" s="1"/>
      <c r="E141" s="2"/>
      <c r="F141" s="2"/>
      <c r="G141" s="253">
        <f>(((G134)+(G136/G137)+G128)*G139-(G135/G137))/(1-G139)</f>
        <v>6.8252147139883524E-3</v>
      </c>
      <c r="H141" s="244"/>
      <c r="I141" s="79" t="s">
        <v>532</v>
      </c>
      <c r="J141" s="1">
        <f t="shared" si="5"/>
        <v>25</v>
      </c>
    </row>
    <row r="142" spans="1:11" x14ac:dyDescent="0.25">
      <c r="A142" s="1">
        <f t="shared" si="4"/>
        <v>26</v>
      </c>
      <c r="B142" s="31" t="s">
        <v>533</v>
      </c>
      <c r="G142" s="1"/>
      <c r="H142" s="1"/>
      <c r="I142" s="79"/>
      <c r="J142" s="1">
        <f t="shared" si="5"/>
        <v>26</v>
      </c>
      <c r="K142" s="1"/>
    </row>
    <row r="143" spans="1:11" x14ac:dyDescent="0.25">
      <c r="A143" s="1">
        <f t="shared" si="4"/>
        <v>27</v>
      </c>
      <c r="G143" s="1"/>
      <c r="H143" s="1"/>
      <c r="I143" s="79"/>
      <c r="J143" s="1">
        <f t="shared" si="5"/>
        <v>27</v>
      </c>
      <c r="K143" s="1"/>
    </row>
    <row r="144" spans="1:11" x14ac:dyDescent="0.25">
      <c r="A144" s="1">
        <f t="shared" si="4"/>
        <v>28</v>
      </c>
      <c r="B144" s="65" t="s">
        <v>534</v>
      </c>
      <c r="G144" s="244">
        <f>G141+G128</f>
        <v>2.0858660255823509E-2</v>
      </c>
      <c r="H144" s="244"/>
      <c r="I144" s="79" t="s">
        <v>535</v>
      </c>
      <c r="J144" s="1">
        <f t="shared" si="5"/>
        <v>28</v>
      </c>
      <c r="K144" s="1"/>
    </row>
    <row r="145" spans="1:12" x14ac:dyDescent="0.25">
      <c r="A145" s="1">
        <f t="shared" si="4"/>
        <v>29</v>
      </c>
      <c r="G145" s="1"/>
      <c r="H145" s="1"/>
      <c r="I145" s="79"/>
      <c r="J145" s="1">
        <f t="shared" si="5"/>
        <v>29</v>
      </c>
      <c r="K145" s="1"/>
    </row>
    <row r="146" spans="1:12" x14ac:dyDescent="0.25">
      <c r="A146" s="1">
        <f t="shared" si="4"/>
        <v>30</v>
      </c>
      <c r="B146" s="65" t="s">
        <v>536</v>
      </c>
      <c r="G146" s="43">
        <f>G50</f>
        <v>7.1276130673259205E-2</v>
      </c>
      <c r="H146" s="2"/>
      <c r="I146" s="79" t="s">
        <v>537</v>
      </c>
      <c r="J146" s="1">
        <f t="shared" si="5"/>
        <v>30</v>
      </c>
      <c r="K146" s="1"/>
    </row>
    <row r="147" spans="1:12" x14ac:dyDescent="0.25">
      <c r="A147" s="1">
        <f t="shared" si="4"/>
        <v>31</v>
      </c>
      <c r="G147" s="226"/>
      <c r="H147" s="226"/>
      <c r="I147" s="79"/>
      <c r="J147" s="1">
        <f t="shared" si="5"/>
        <v>31</v>
      </c>
      <c r="K147" s="1"/>
    </row>
    <row r="148" spans="1:12" ht="19.5" thickBot="1" x14ac:dyDescent="0.3">
      <c r="A148" s="1">
        <f t="shared" si="4"/>
        <v>32</v>
      </c>
      <c r="B148" s="65" t="s">
        <v>538</v>
      </c>
      <c r="G148" s="254">
        <f>G144+G146</f>
        <v>9.2134790929082722E-2</v>
      </c>
      <c r="H148" s="244"/>
      <c r="I148" s="79" t="s">
        <v>539</v>
      </c>
      <c r="J148" s="1">
        <f t="shared" si="5"/>
        <v>32</v>
      </c>
      <c r="K148" s="255"/>
      <c r="L148" s="245"/>
    </row>
    <row r="149" spans="1:12" ht="17.25" thickTop="1" thickBot="1" x14ac:dyDescent="0.3">
      <c r="A149" s="228">
        <f t="shared" si="4"/>
        <v>33</v>
      </c>
      <c r="B149" s="162"/>
      <c r="C149" s="162"/>
      <c r="D149" s="162"/>
      <c r="E149" s="162"/>
      <c r="F149" s="162"/>
      <c r="G149" s="228"/>
      <c r="H149" s="228"/>
      <c r="I149" s="229"/>
      <c r="J149" s="228">
        <f t="shared" si="5"/>
        <v>33</v>
      </c>
    </row>
    <row r="150" spans="1:12" x14ac:dyDescent="0.25">
      <c r="A150" s="1">
        <f t="shared" si="4"/>
        <v>34</v>
      </c>
      <c r="G150" s="1"/>
      <c r="H150" s="1"/>
      <c r="I150" s="79"/>
      <c r="J150" s="1">
        <f t="shared" si="5"/>
        <v>34</v>
      </c>
    </row>
    <row r="151" spans="1:12" ht="18.75" x14ac:dyDescent="0.25">
      <c r="A151" s="1">
        <f t="shared" si="4"/>
        <v>35</v>
      </c>
      <c r="B151" s="65" t="s">
        <v>540</v>
      </c>
      <c r="E151" s="2"/>
      <c r="F151" s="2"/>
      <c r="G151" s="237"/>
      <c r="H151" s="237"/>
      <c r="I151" s="79"/>
      <c r="J151" s="1">
        <f t="shared" si="5"/>
        <v>35</v>
      </c>
    </row>
    <row r="152" spans="1:12" x14ac:dyDescent="0.25">
      <c r="A152" s="1">
        <f t="shared" si="4"/>
        <v>36</v>
      </c>
      <c r="B152" s="41"/>
      <c r="E152" s="2"/>
      <c r="F152" s="2"/>
      <c r="G152" s="237"/>
      <c r="H152" s="237"/>
      <c r="I152" s="79"/>
      <c r="J152" s="1">
        <f t="shared" si="5"/>
        <v>36</v>
      </c>
      <c r="L152" s="256"/>
    </row>
    <row r="153" spans="1:12" x14ac:dyDescent="0.25">
      <c r="A153" s="1">
        <f t="shared" si="4"/>
        <v>37</v>
      </c>
      <c r="B153" s="65" t="s">
        <v>504</v>
      </c>
      <c r="E153" s="2"/>
      <c r="F153" s="2"/>
      <c r="G153" s="237"/>
      <c r="H153" s="237"/>
      <c r="I153" s="79"/>
      <c r="J153" s="1">
        <f t="shared" si="5"/>
        <v>37</v>
      </c>
    </row>
    <row r="154" spans="1:12" x14ac:dyDescent="0.25">
      <c r="A154" s="1">
        <f t="shared" si="4"/>
        <v>38</v>
      </c>
      <c r="B154" s="2"/>
      <c r="C154" s="2"/>
      <c r="D154" s="2"/>
      <c r="E154" s="2"/>
      <c r="F154" s="2"/>
      <c r="G154" s="237"/>
      <c r="H154" s="237"/>
      <c r="I154" s="79"/>
      <c r="J154" s="1">
        <f t="shared" si="5"/>
        <v>38</v>
      </c>
    </row>
    <row r="155" spans="1:12" x14ac:dyDescent="0.25">
      <c r="A155" s="1">
        <f t="shared" si="4"/>
        <v>39</v>
      </c>
      <c r="B155" s="11" t="s">
        <v>505</v>
      </c>
      <c r="C155" s="2"/>
      <c r="D155" s="2"/>
      <c r="E155" s="2"/>
      <c r="F155" s="2"/>
      <c r="G155" s="237"/>
      <c r="H155" s="237"/>
      <c r="I155" s="238"/>
      <c r="J155" s="1">
        <f t="shared" si="5"/>
        <v>39</v>
      </c>
    </row>
    <row r="156" spans="1:12" x14ac:dyDescent="0.25">
      <c r="A156" s="1">
        <f t="shared" si="4"/>
        <v>40</v>
      </c>
      <c r="B156" s="4" t="s">
        <v>541</v>
      </c>
      <c r="D156" s="2"/>
      <c r="E156" s="2"/>
      <c r="F156" s="2"/>
      <c r="G156" s="239">
        <f>G65</f>
        <v>0</v>
      </c>
      <c r="H156" s="2"/>
      <c r="I156" s="79" t="s">
        <v>542</v>
      </c>
      <c r="J156" s="1">
        <f t="shared" si="5"/>
        <v>40</v>
      </c>
      <c r="K156" s="1"/>
    </row>
    <row r="157" spans="1:12" x14ac:dyDescent="0.25">
      <c r="A157" s="1">
        <f t="shared" si="4"/>
        <v>41</v>
      </c>
      <c r="B157" s="4" t="s">
        <v>508</v>
      </c>
      <c r="D157" s="2"/>
      <c r="E157" s="2"/>
      <c r="F157" s="2"/>
      <c r="G157" s="257">
        <v>0</v>
      </c>
      <c r="H157" s="2"/>
      <c r="I157" s="79" t="s">
        <v>484</v>
      </c>
      <c r="J157" s="1">
        <f t="shared" si="5"/>
        <v>41</v>
      </c>
      <c r="K157" s="1"/>
    </row>
    <row r="158" spans="1:12" x14ac:dyDescent="0.25">
      <c r="A158" s="1">
        <f t="shared" si="4"/>
        <v>42</v>
      </c>
      <c r="B158" s="4" t="s">
        <v>510</v>
      </c>
      <c r="D158" s="2"/>
      <c r="E158" s="2"/>
      <c r="F158" s="2"/>
      <c r="G158" s="257">
        <v>0</v>
      </c>
      <c r="H158" s="2"/>
      <c r="I158" s="79" t="s">
        <v>484</v>
      </c>
      <c r="J158" s="1">
        <f t="shared" si="5"/>
        <v>42</v>
      </c>
      <c r="K158" s="2"/>
    </row>
    <row r="159" spans="1:12" ht="31.5" x14ac:dyDescent="0.25">
      <c r="A159" s="1">
        <f t="shared" si="4"/>
        <v>43</v>
      </c>
      <c r="B159" s="4" t="s">
        <v>512</v>
      </c>
      <c r="D159" s="2"/>
      <c r="E159" s="241"/>
      <c r="F159" s="2"/>
      <c r="G159" s="13">
        <f>+'Pg3 Rev BK-1 TO5 C6'!E138</f>
        <v>5032110.1451324066</v>
      </c>
      <c r="H159" s="14" t="s">
        <v>12</v>
      </c>
      <c r="I159" s="79" t="s">
        <v>661</v>
      </c>
      <c r="J159" s="1">
        <f t="shared" si="5"/>
        <v>43</v>
      </c>
    </row>
    <row r="160" spans="1:12" x14ac:dyDescent="0.25">
      <c r="A160" s="1">
        <f t="shared" si="4"/>
        <v>44</v>
      </c>
      <c r="B160" s="4" t="s">
        <v>514</v>
      </c>
      <c r="D160" s="64"/>
      <c r="E160" s="2"/>
      <c r="F160" s="2"/>
      <c r="G160" s="242" t="s">
        <v>515</v>
      </c>
      <c r="H160" s="2"/>
      <c r="I160" s="79" t="s">
        <v>516</v>
      </c>
      <c r="J160" s="1">
        <f t="shared" si="5"/>
        <v>44</v>
      </c>
      <c r="L160" s="243"/>
    </row>
    <row r="161" spans="1:12" x14ac:dyDescent="0.25">
      <c r="A161" s="1">
        <f t="shared" si="4"/>
        <v>45</v>
      </c>
      <c r="G161" s="1"/>
      <c r="H161" s="1"/>
      <c r="J161" s="1">
        <f t="shared" si="5"/>
        <v>45</v>
      </c>
    </row>
    <row r="162" spans="1:12" x14ac:dyDescent="0.25">
      <c r="A162" s="1">
        <f t="shared" si="4"/>
        <v>46</v>
      </c>
      <c r="B162" s="4" t="s">
        <v>517</v>
      </c>
      <c r="D162" s="2"/>
      <c r="E162" s="2"/>
      <c r="F162" s="2"/>
      <c r="G162" s="244">
        <f>(((G156)+(G158/G159))*G160-(G157/G159))/(1-G160)</f>
        <v>0</v>
      </c>
      <c r="H162" s="244"/>
      <c r="I162" s="79" t="s">
        <v>518</v>
      </c>
      <c r="J162" s="1">
        <f t="shared" si="5"/>
        <v>46</v>
      </c>
      <c r="L162" s="245"/>
    </row>
    <row r="163" spans="1:12" x14ac:dyDescent="0.25">
      <c r="A163" s="1">
        <f t="shared" si="4"/>
        <v>47</v>
      </c>
      <c r="B163" s="31" t="s">
        <v>519</v>
      </c>
      <c r="G163" s="1"/>
      <c r="H163" s="1"/>
      <c r="J163" s="1">
        <f t="shared" si="5"/>
        <v>47</v>
      </c>
    </row>
    <row r="164" spans="1:12" x14ac:dyDescent="0.25">
      <c r="A164" s="1">
        <f t="shared" si="4"/>
        <v>48</v>
      </c>
      <c r="G164" s="1"/>
      <c r="H164" s="1"/>
      <c r="J164" s="1">
        <f t="shared" si="5"/>
        <v>48</v>
      </c>
    </row>
    <row r="165" spans="1:12" x14ac:dyDescent="0.25">
      <c r="A165" s="1">
        <f t="shared" si="4"/>
        <v>49</v>
      </c>
      <c r="B165" s="65" t="s">
        <v>520</v>
      </c>
      <c r="C165" s="2"/>
      <c r="D165" s="2"/>
      <c r="E165" s="2"/>
      <c r="F165" s="2"/>
      <c r="G165" s="247"/>
      <c r="H165" s="247"/>
      <c r="I165" s="248"/>
      <c r="J165" s="1">
        <f t="shared" si="5"/>
        <v>49</v>
      </c>
      <c r="K165" s="249"/>
    </row>
    <row r="166" spans="1:12" x14ac:dyDescent="0.25">
      <c r="A166" s="1">
        <f t="shared" si="4"/>
        <v>50</v>
      </c>
      <c r="B166" s="88"/>
      <c r="C166" s="2"/>
      <c r="D166" s="2"/>
      <c r="E166" s="2"/>
      <c r="F166" s="2"/>
      <c r="G166" s="247"/>
      <c r="H166" s="247"/>
      <c r="I166" s="250"/>
      <c r="J166" s="1">
        <f t="shared" si="5"/>
        <v>50</v>
      </c>
      <c r="K166" s="2"/>
    </row>
    <row r="167" spans="1:12" x14ac:dyDescent="0.25">
      <c r="A167" s="1">
        <f t="shared" si="4"/>
        <v>51</v>
      </c>
      <c r="B167" s="11" t="s">
        <v>505</v>
      </c>
      <c r="C167" s="2"/>
      <c r="D167" s="2"/>
      <c r="E167" s="2"/>
      <c r="F167" s="2"/>
      <c r="G167" s="247"/>
      <c r="H167" s="247"/>
      <c r="I167" s="250"/>
      <c r="J167" s="1">
        <f t="shared" si="5"/>
        <v>51</v>
      </c>
      <c r="K167" s="2"/>
    </row>
    <row r="168" spans="1:12" x14ac:dyDescent="0.25">
      <c r="A168" s="1">
        <f t="shared" si="4"/>
        <v>52</v>
      </c>
      <c r="B168" s="4" t="s">
        <v>541</v>
      </c>
      <c r="D168" s="2"/>
      <c r="E168" s="2"/>
      <c r="F168" s="2"/>
      <c r="G168" s="226">
        <f>G156</f>
        <v>0</v>
      </c>
      <c r="H168" s="226"/>
      <c r="I168" s="79" t="s">
        <v>543</v>
      </c>
      <c r="J168" s="1">
        <f t="shared" si="5"/>
        <v>52</v>
      </c>
      <c r="K168" s="1"/>
    </row>
    <row r="169" spans="1:12" x14ac:dyDescent="0.25">
      <c r="A169" s="1">
        <f t="shared" si="4"/>
        <v>53</v>
      </c>
      <c r="B169" s="4" t="s">
        <v>522</v>
      </c>
      <c r="D169" s="2"/>
      <c r="E169" s="2"/>
      <c r="F169" s="2"/>
      <c r="G169" s="257">
        <v>0</v>
      </c>
      <c r="H169" s="226"/>
      <c r="I169" s="79" t="s">
        <v>484</v>
      </c>
      <c r="J169" s="1">
        <f t="shared" si="5"/>
        <v>53</v>
      </c>
      <c r="K169" s="1"/>
    </row>
    <row r="170" spans="1:12" x14ac:dyDescent="0.25">
      <c r="A170" s="1">
        <f t="shared" si="4"/>
        <v>54</v>
      </c>
      <c r="B170" s="4" t="s">
        <v>510</v>
      </c>
      <c r="D170" s="2"/>
      <c r="E170" s="2"/>
      <c r="F170" s="2"/>
      <c r="G170" s="29">
        <f>G158</f>
        <v>0</v>
      </c>
      <c r="H170" s="251"/>
      <c r="I170" s="79" t="s">
        <v>544</v>
      </c>
      <c r="J170" s="1">
        <f t="shared" si="5"/>
        <v>54</v>
      </c>
      <c r="K170" s="1"/>
    </row>
    <row r="171" spans="1:12" x14ac:dyDescent="0.25">
      <c r="A171" s="1">
        <f t="shared" si="4"/>
        <v>55</v>
      </c>
      <c r="B171" s="4" t="s">
        <v>512</v>
      </c>
      <c r="D171" s="2"/>
      <c r="E171" s="2"/>
      <c r="F171" s="2"/>
      <c r="G171" s="18">
        <f>G159</f>
        <v>5032110.1451324066</v>
      </c>
      <c r="H171" s="14" t="s">
        <v>12</v>
      </c>
      <c r="I171" s="79" t="s">
        <v>545</v>
      </c>
      <c r="J171" s="1">
        <f t="shared" si="5"/>
        <v>55</v>
      </c>
      <c r="K171" s="1"/>
    </row>
    <row r="172" spans="1:12" x14ac:dyDescent="0.25">
      <c r="A172" s="1">
        <f t="shared" si="4"/>
        <v>56</v>
      </c>
      <c r="B172" s="4" t="s">
        <v>526</v>
      </c>
      <c r="D172" s="2"/>
      <c r="E172" s="2"/>
      <c r="F172" s="2"/>
      <c r="G172" s="244">
        <f>G162</f>
        <v>0</v>
      </c>
      <c r="H172" s="244"/>
      <c r="I172" s="79" t="s">
        <v>546</v>
      </c>
      <c r="J172" s="1">
        <f t="shared" si="5"/>
        <v>56</v>
      </c>
    </row>
    <row r="173" spans="1:12" x14ac:dyDescent="0.25">
      <c r="A173" s="1">
        <f t="shared" si="4"/>
        <v>57</v>
      </c>
      <c r="B173" s="4" t="s">
        <v>528</v>
      </c>
      <c r="D173" s="2"/>
      <c r="E173" s="2"/>
      <c r="F173" s="2"/>
      <c r="G173" s="242" t="s">
        <v>529</v>
      </c>
      <c r="H173" s="2"/>
      <c r="I173" s="79" t="s">
        <v>530</v>
      </c>
      <c r="J173" s="1">
        <f t="shared" si="5"/>
        <v>57</v>
      </c>
    </row>
    <row r="174" spans="1:12" x14ac:dyDescent="0.25">
      <c r="A174" s="1">
        <f t="shared" si="4"/>
        <v>58</v>
      </c>
      <c r="B174" s="3"/>
      <c r="D174" s="2"/>
      <c r="E174" s="2"/>
      <c r="F174" s="2"/>
      <c r="G174" s="252"/>
      <c r="H174" s="252"/>
      <c r="I174" s="250"/>
      <c r="J174" s="1">
        <f t="shared" si="5"/>
        <v>58</v>
      </c>
      <c r="K174" s="258"/>
    </row>
    <row r="175" spans="1:12" x14ac:dyDescent="0.25">
      <c r="A175" s="1">
        <f t="shared" si="4"/>
        <v>59</v>
      </c>
      <c r="B175" s="4" t="s">
        <v>531</v>
      </c>
      <c r="C175" s="1"/>
      <c r="D175" s="1"/>
      <c r="E175" s="2"/>
      <c r="F175" s="2"/>
      <c r="G175" s="253">
        <f>(((G168)+(G170/G171)+G162)*G173-(G169/G171))/(1-G173)</f>
        <v>0</v>
      </c>
      <c r="H175" s="244"/>
      <c r="I175" s="79" t="s">
        <v>532</v>
      </c>
      <c r="J175" s="1">
        <f t="shared" si="5"/>
        <v>59</v>
      </c>
    </row>
    <row r="176" spans="1:12" x14ac:dyDescent="0.25">
      <c r="A176" s="1">
        <f t="shared" si="4"/>
        <v>60</v>
      </c>
      <c r="B176" s="31" t="s">
        <v>533</v>
      </c>
      <c r="G176" s="1"/>
      <c r="H176" s="1"/>
      <c r="I176" s="79"/>
      <c r="J176" s="1">
        <f t="shared" si="5"/>
        <v>60</v>
      </c>
      <c r="K176" s="1"/>
    </row>
    <row r="177" spans="1:12" x14ac:dyDescent="0.25">
      <c r="A177" s="1">
        <f t="shared" si="4"/>
        <v>61</v>
      </c>
      <c r="G177" s="1"/>
      <c r="H177" s="1"/>
      <c r="I177" s="79"/>
      <c r="J177" s="1">
        <f t="shared" si="5"/>
        <v>61</v>
      </c>
      <c r="K177" s="1"/>
    </row>
    <row r="178" spans="1:12" x14ac:dyDescent="0.25">
      <c r="A178" s="1">
        <f t="shared" si="4"/>
        <v>62</v>
      </c>
      <c r="B178" s="65" t="s">
        <v>534</v>
      </c>
      <c r="G178" s="244">
        <f>G175+G162</f>
        <v>0</v>
      </c>
      <c r="H178" s="244"/>
      <c r="I178" s="79" t="s">
        <v>547</v>
      </c>
      <c r="J178" s="1">
        <f t="shared" si="5"/>
        <v>62</v>
      </c>
      <c r="K178" s="1"/>
    </row>
    <row r="179" spans="1:12" x14ac:dyDescent="0.25">
      <c r="A179" s="1">
        <f t="shared" si="4"/>
        <v>63</v>
      </c>
      <c r="G179" s="1"/>
      <c r="H179" s="1"/>
      <c r="I179" s="79"/>
      <c r="J179" s="1">
        <f t="shared" si="5"/>
        <v>63</v>
      </c>
      <c r="K179" s="1"/>
    </row>
    <row r="180" spans="1:12" x14ac:dyDescent="0.25">
      <c r="A180" s="1">
        <f t="shared" si="4"/>
        <v>64</v>
      </c>
      <c r="B180" s="65" t="s">
        <v>548</v>
      </c>
      <c r="G180" s="253">
        <f>G63</f>
        <v>0</v>
      </c>
      <c r="H180" s="2"/>
      <c r="I180" s="79" t="s">
        <v>549</v>
      </c>
      <c r="J180" s="1">
        <f t="shared" si="5"/>
        <v>64</v>
      </c>
      <c r="K180" s="1"/>
    </row>
    <row r="181" spans="1:12" x14ac:dyDescent="0.25">
      <c r="A181" s="1">
        <f t="shared" si="4"/>
        <v>65</v>
      </c>
      <c r="G181" s="226"/>
      <c r="H181" s="226"/>
      <c r="I181" s="79"/>
      <c r="J181" s="1">
        <f t="shared" si="5"/>
        <v>65</v>
      </c>
      <c r="K181" s="1"/>
    </row>
    <row r="182" spans="1:12" ht="19.5" thickBot="1" x14ac:dyDescent="0.3">
      <c r="A182" s="1">
        <f t="shared" si="4"/>
        <v>66</v>
      </c>
      <c r="B182" s="65" t="s">
        <v>550</v>
      </c>
      <c r="G182" s="254">
        <f>G178+G180</f>
        <v>0</v>
      </c>
      <c r="H182" s="244"/>
      <c r="I182" s="79" t="s">
        <v>551</v>
      </c>
      <c r="J182" s="1">
        <f t="shared" si="5"/>
        <v>66</v>
      </c>
      <c r="K182" s="255"/>
      <c r="L182" s="245"/>
    </row>
    <row r="183" spans="1:12" ht="16.5" thickTop="1" x14ac:dyDescent="0.25">
      <c r="B183" s="65"/>
      <c r="G183" s="259"/>
      <c r="H183" s="259"/>
      <c r="I183" s="79"/>
      <c r="J183" s="1"/>
      <c r="K183" s="255"/>
      <c r="L183" s="245"/>
    </row>
    <row r="184" spans="1:12" x14ac:dyDescent="0.25">
      <c r="B184" s="65"/>
      <c r="G184" s="259"/>
      <c r="H184" s="259"/>
      <c r="I184" s="79"/>
      <c r="J184" s="1"/>
      <c r="K184" s="255"/>
      <c r="L184" s="245"/>
    </row>
    <row r="185" spans="1:12" ht="33" customHeight="1" x14ac:dyDescent="0.25">
      <c r="A185" s="425" t="s">
        <v>12</v>
      </c>
      <c r="B185" s="424" t="s">
        <v>671</v>
      </c>
      <c r="C185" s="424"/>
      <c r="D185" s="424"/>
      <c r="E185" s="424"/>
      <c r="F185" s="424"/>
      <c r="G185" s="424"/>
      <c r="H185" s="424"/>
      <c r="I185" s="424"/>
      <c r="J185" s="1"/>
      <c r="K185" s="255"/>
      <c r="L185" s="245"/>
    </row>
    <row r="186" spans="1:12" x14ac:dyDescent="0.25">
      <c r="A186" s="14"/>
      <c r="B186" s="34"/>
      <c r="G186" s="259"/>
      <c r="H186" s="259"/>
      <c r="I186" s="79"/>
      <c r="J186" s="1"/>
      <c r="K186" s="255"/>
      <c r="L186" s="245"/>
    </row>
    <row r="187" spans="1:12" x14ac:dyDescent="0.25">
      <c r="A187" s="21"/>
      <c r="B187" s="3"/>
      <c r="C187" s="260"/>
      <c r="D187" s="260"/>
      <c r="E187" s="260"/>
      <c r="F187" s="260"/>
      <c r="G187" s="261"/>
      <c r="H187" s="261"/>
      <c r="I187" s="262"/>
      <c r="J187" s="1"/>
    </row>
    <row r="188" spans="1:12" x14ac:dyDescent="0.25">
      <c r="A188" s="21"/>
      <c r="B188" s="3"/>
      <c r="C188" s="260"/>
      <c r="D188" s="260"/>
      <c r="E188" s="260"/>
      <c r="F188" s="260"/>
      <c r="G188" s="261"/>
      <c r="H188" s="261"/>
      <c r="I188" s="262"/>
      <c r="J188" s="1"/>
    </row>
    <row r="189" spans="1:12" x14ac:dyDescent="0.25">
      <c r="B189" s="410" t="s">
        <v>0</v>
      </c>
      <c r="C189" s="410"/>
      <c r="D189" s="410"/>
      <c r="E189" s="410"/>
      <c r="F189" s="410"/>
      <c r="G189" s="410"/>
      <c r="H189" s="410"/>
      <c r="I189" s="410"/>
      <c r="J189" s="1"/>
    </row>
    <row r="190" spans="1:12" x14ac:dyDescent="0.25">
      <c r="B190" s="410" t="s">
        <v>413</v>
      </c>
      <c r="C190" s="410"/>
      <c r="D190" s="410"/>
      <c r="E190" s="410"/>
      <c r="F190" s="410"/>
      <c r="G190" s="410"/>
      <c r="H190" s="410"/>
      <c r="I190" s="410"/>
      <c r="J190" s="1"/>
    </row>
    <row r="191" spans="1:12" x14ac:dyDescent="0.25">
      <c r="B191" s="410" t="s">
        <v>414</v>
      </c>
      <c r="C191" s="410"/>
      <c r="D191" s="410"/>
      <c r="E191" s="410"/>
      <c r="F191" s="410"/>
      <c r="G191" s="410"/>
      <c r="H191" s="410"/>
      <c r="I191" s="410"/>
      <c r="J191" s="1"/>
    </row>
    <row r="192" spans="1:12" x14ac:dyDescent="0.25">
      <c r="B192" s="415" t="str">
        <f>B5</f>
        <v>Base Period &amp; True-Up Period 12 - Months Ending December 31, 2022</v>
      </c>
      <c r="C192" s="415"/>
      <c r="D192" s="415"/>
      <c r="E192" s="415"/>
      <c r="F192" s="415"/>
      <c r="G192" s="415"/>
      <c r="H192" s="415"/>
      <c r="I192" s="415"/>
      <c r="J192" s="1"/>
    </row>
    <row r="193" spans="1:10" x14ac:dyDescent="0.25">
      <c r="B193" s="414" t="s">
        <v>5</v>
      </c>
      <c r="C193" s="411"/>
      <c r="D193" s="411"/>
      <c r="E193" s="411"/>
      <c r="F193" s="411"/>
      <c r="G193" s="411"/>
      <c r="H193" s="411"/>
      <c r="I193" s="411"/>
      <c r="J193" s="1"/>
    </row>
    <row r="194" spans="1:10" x14ac:dyDescent="0.25">
      <c r="B194" s="1"/>
      <c r="C194" s="1"/>
      <c r="D194" s="1"/>
      <c r="E194" s="1"/>
      <c r="F194" s="1"/>
      <c r="G194" s="2"/>
      <c r="H194" s="2"/>
      <c r="I194" s="79"/>
      <c r="J194" s="1"/>
    </row>
    <row r="195" spans="1:10" x14ac:dyDescent="0.25">
      <c r="A195" s="1" t="s">
        <v>6</v>
      </c>
      <c r="B195" s="2"/>
      <c r="C195" s="2"/>
      <c r="D195" s="2"/>
      <c r="E195" s="2"/>
      <c r="F195" s="2"/>
      <c r="G195" s="2"/>
      <c r="H195" s="2"/>
      <c r="I195" s="79"/>
      <c r="J195" s="1" t="s">
        <v>6</v>
      </c>
    </row>
    <row r="196" spans="1:10" x14ac:dyDescent="0.25">
      <c r="A196" s="1" t="s">
        <v>7</v>
      </c>
      <c r="B196" s="1"/>
      <c r="C196" s="1"/>
      <c r="D196" s="1"/>
      <c r="E196" s="1"/>
      <c r="F196" s="1"/>
      <c r="G196" s="8" t="s">
        <v>8</v>
      </c>
      <c r="H196" s="2"/>
      <c r="I196" s="222" t="s">
        <v>9</v>
      </c>
      <c r="J196" s="1" t="s">
        <v>7</v>
      </c>
    </row>
    <row r="197" spans="1:10" x14ac:dyDescent="0.25">
      <c r="G197" s="1"/>
      <c r="H197" s="1"/>
      <c r="I197" s="79"/>
      <c r="J197" s="1"/>
    </row>
    <row r="198" spans="1:10" ht="18.75" x14ac:dyDescent="0.25">
      <c r="A198" s="1">
        <v>1</v>
      </c>
      <c r="B198" s="65" t="s">
        <v>552</v>
      </c>
      <c r="E198" s="2"/>
      <c r="F198" s="2"/>
      <c r="G198" s="237"/>
      <c r="H198" s="237"/>
      <c r="I198" s="79"/>
      <c r="J198" s="1">
        <v>1</v>
      </c>
    </row>
    <row r="199" spans="1:10" x14ac:dyDescent="0.25">
      <c r="A199" s="1">
        <f>A198+1</f>
        <v>2</v>
      </c>
      <c r="B199" s="41"/>
      <c r="E199" s="2"/>
      <c r="F199" s="2"/>
      <c r="G199" s="237"/>
      <c r="H199" s="237"/>
      <c r="I199" s="79"/>
      <c r="J199" s="1">
        <f>J198+1</f>
        <v>2</v>
      </c>
    </row>
    <row r="200" spans="1:10" x14ac:dyDescent="0.25">
      <c r="A200" s="1">
        <f>A199+1</f>
        <v>3</v>
      </c>
      <c r="B200" s="65" t="s">
        <v>504</v>
      </c>
      <c r="E200" s="2"/>
      <c r="F200" s="2"/>
      <c r="G200" s="237"/>
      <c r="H200" s="237"/>
      <c r="I200" s="79"/>
      <c r="J200" s="1">
        <f>J199+1</f>
        <v>3</v>
      </c>
    </row>
    <row r="201" spans="1:10" x14ac:dyDescent="0.25">
      <c r="A201" s="1">
        <f>A200+1</f>
        <v>4</v>
      </c>
      <c r="B201" s="2"/>
      <c r="C201" s="2"/>
      <c r="D201" s="2"/>
      <c r="E201" s="2"/>
      <c r="F201" s="2"/>
      <c r="G201" s="237"/>
      <c r="H201" s="237"/>
      <c r="I201" s="79"/>
      <c r="J201" s="1">
        <f>J200+1</f>
        <v>4</v>
      </c>
    </row>
    <row r="202" spans="1:10" x14ac:dyDescent="0.25">
      <c r="A202" s="1">
        <f t="shared" ref="A202:A263" si="6">A201+1</f>
        <v>5</v>
      </c>
      <c r="B202" s="11" t="s">
        <v>505</v>
      </c>
      <c r="C202" s="2"/>
      <c r="D202" s="2"/>
      <c r="E202" s="2"/>
      <c r="F202" s="2"/>
      <c r="G202" s="237"/>
      <c r="H202" s="237"/>
      <c r="I202" s="238"/>
      <c r="J202" s="1">
        <f t="shared" ref="J202:J263" si="7">J201+1</f>
        <v>5</v>
      </c>
    </row>
    <row r="203" spans="1:10" x14ac:dyDescent="0.25">
      <c r="A203" s="1">
        <f t="shared" si="6"/>
        <v>6</v>
      </c>
      <c r="B203" s="4" t="s">
        <v>506</v>
      </c>
      <c r="D203" s="2"/>
      <c r="E203" s="2"/>
      <c r="F203" s="2"/>
      <c r="G203" s="239">
        <f>G89</f>
        <v>0</v>
      </c>
      <c r="H203" s="2"/>
      <c r="I203" s="79" t="s">
        <v>553</v>
      </c>
      <c r="J203" s="1">
        <f t="shared" si="7"/>
        <v>6</v>
      </c>
    </row>
    <row r="204" spans="1:10" x14ac:dyDescent="0.25">
      <c r="A204" s="1">
        <f t="shared" si="6"/>
        <v>7</v>
      </c>
      <c r="B204" s="4" t="s">
        <v>508</v>
      </c>
      <c r="D204" s="2"/>
      <c r="E204" s="2"/>
      <c r="F204" s="2"/>
      <c r="G204" s="257">
        <v>0</v>
      </c>
      <c r="H204" s="2"/>
      <c r="I204" s="79" t="s">
        <v>554</v>
      </c>
      <c r="J204" s="1">
        <f t="shared" si="7"/>
        <v>7</v>
      </c>
    </row>
    <row r="205" spans="1:10" x14ac:dyDescent="0.25">
      <c r="A205" s="1">
        <f t="shared" si="6"/>
        <v>8</v>
      </c>
      <c r="B205" s="4" t="s">
        <v>510</v>
      </c>
      <c r="D205" s="2"/>
      <c r="E205" s="2"/>
      <c r="F205" s="2"/>
      <c r="G205" s="240">
        <v>0</v>
      </c>
      <c r="H205" s="2"/>
      <c r="I205" s="233"/>
      <c r="J205" s="1">
        <f t="shared" si="7"/>
        <v>8</v>
      </c>
    </row>
    <row r="206" spans="1:10" x14ac:dyDescent="0.25">
      <c r="A206" s="1">
        <f t="shared" si="6"/>
        <v>9</v>
      </c>
      <c r="B206" s="4" t="s">
        <v>555</v>
      </c>
      <c r="D206" s="2"/>
      <c r="E206" s="2"/>
      <c r="F206" s="2"/>
      <c r="G206" s="54">
        <v>0</v>
      </c>
      <c r="H206" s="2"/>
      <c r="I206" s="79" t="s">
        <v>556</v>
      </c>
      <c r="J206" s="1">
        <f t="shared" si="7"/>
        <v>9</v>
      </c>
    </row>
    <row r="207" spans="1:10" x14ac:dyDescent="0.25">
      <c r="A207" s="1">
        <f t="shared" si="6"/>
        <v>10</v>
      </c>
      <c r="B207" s="4" t="s">
        <v>514</v>
      </c>
      <c r="D207" s="2"/>
      <c r="E207" s="2"/>
      <c r="F207" s="2"/>
      <c r="G207" s="263" t="str">
        <f>G126</f>
        <v>21%</v>
      </c>
      <c r="H207" s="2"/>
      <c r="I207" s="79" t="s">
        <v>557</v>
      </c>
      <c r="J207" s="1">
        <f t="shared" si="7"/>
        <v>10</v>
      </c>
    </row>
    <row r="208" spans="1:10" x14ac:dyDescent="0.25">
      <c r="A208" s="1">
        <f t="shared" si="6"/>
        <v>11</v>
      </c>
      <c r="G208" s="1"/>
      <c r="H208" s="1"/>
      <c r="J208" s="1">
        <f t="shared" si="7"/>
        <v>11</v>
      </c>
    </row>
    <row r="209" spans="1:10" x14ac:dyDescent="0.25">
      <c r="A209" s="1">
        <f t="shared" si="6"/>
        <v>12</v>
      </c>
      <c r="B209" s="4" t="s">
        <v>558</v>
      </c>
      <c r="D209" s="2"/>
      <c r="E209" s="2"/>
      <c r="F209" s="2"/>
      <c r="G209" s="244">
        <f>IFERROR((((G203)+(G205/G206))*G207-(G204/G206))/(1-G207),0)</f>
        <v>0</v>
      </c>
      <c r="H209" s="244"/>
      <c r="I209" s="79" t="s">
        <v>559</v>
      </c>
      <c r="J209" s="1">
        <f t="shared" si="7"/>
        <v>12</v>
      </c>
    </row>
    <row r="210" spans="1:10" x14ac:dyDescent="0.25">
      <c r="A210" s="1">
        <f t="shared" si="6"/>
        <v>13</v>
      </c>
      <c r="B210" s="31" t="s">
        <v>519</v>
      </c>
      <c r="D210" s="31"/>
      <c r="G210" s="226"/>
      <c r="H210" s="226"/>
      <c r="J210" s="1">
        <f t="shared" si="7"/>
        <v>13</v>
      </c>
    </row>
    <row r="211" spans="1:10" x14ac:dyDescent="0.25">
      <c r="A211" s="1">
        <f t="shared" si="6"/>
        <v>14</v>
      </c>
      <c r="G211" s="1"/>
      <c r="H211" s="1"/>
      <c r="J211" s="1">
        <f t="shared" si="7"/>
        <v>14</v>
      </c>
    </row>
    <row r="212" spans="1:10" x14ac:dyDescent="0.25">
      <c r="A212" s="1">
        <f t="shared" si="6"/>
        <v>15</v>
      </c>
      <c r="B212" s="65" t="s">
        <v>520</v>
      </c>
      <c r="C212" s="2"/>
      <c r="D212" s="2"/>
      <c r="E212" s="2"/>
      <c r="F212" s="2"/>
      <c r="G212" s="247"/>
      <c r="H212" s="247"/>
      <c r="I212" s="248"/>
      <c r="J212" s="1">
        <f t="shared" si="7"/>
        <v>15</v>
      </c>
    </row>
    <row r="213" spans="1:10" x14ac:dyDescent="0.25">
      <c r="A213" s="1">
        <f t="shared" si="6"/>
        <v>16</v>
      </c>
      <c r="B213" s="88"/>
      <c r="C213" s="2"/>
      <c r="D213" s="2"/>
      <c r="E213" s="2"/>
      <c r="F213" s="2"/>
      <c r="G213" s="247"/>
      <c r="H213" s="247"/>
      <c r="I213" s="238"/>
      <c r="J213" s="1">
        <f t="shared" si="7"/>
        <v>16</v>
      </c>
    </row>
    <row r="214" spans="1:10" x14ac:dyDescent="0.25">
      <c r="A214" s="1">
        <f t="shared" si="6"/>
        <v>17</v>
      </c>
      <c r="B214" s="11" t="s">
        <v>505</v>
      </c>
      <c r="C214" s="2"/>
      <c r="D214" s="2"/>
      <c r="E214" s="2"/>
      <c r="F214" s="2"/>
      <c r="G214" s="247"/>
      <c r="H214" s="247"/>
      <c r="I214" s="238"/>
      <c r="J214" s="1">
        <f t="shared" si="7"/>
        <v>17</v>
      </c>
    </row>
    <row r="215" spans="1:10" x14ac:dyDescent="0.25">
      <c r="A215" s="1">
        <f t="shared" si="6"/>
        <v>18</v>
      </c>
      <c r="B215" s="4" t="s">
        <v>506</v>
      </c>
      <c r="D215" s="2"/>
      <c r="E215" s="2"/>
      <c r="F215" s="2"/>
      <c r="G215" s="226">
        <f>G203</f>
        <v>0</v>
      </c>
      <c r="H215" s="226"/>
      <c r="I215" s="79" t="s">
        <v>521</v>
      </c>
      <c r="J215" s="1">
        <f t="shared" si="7"/>
        <v>18</v>
      </c>
    </row>
    <row r="216" spans="1:10" x14ac:dyDescent="0.25">
      <c r="A216" s="1">
        <f t="shared" si="6"/>
        <v>19</v>
      </c>
      <c r="B216" s="4" t="s">
        <v>522</v>
      </c>
      <c r="D216" s="2"/>
      <c r="E216" s="2"/>
      <c r="F216" s="2"/>
      <c r="G216" s="257">
        <v>0</v>
      </c>
      <c r="H216" s="226"/>
      <c r="I216" s="79" t="s">
        <v>554</v>
      </c>
      <c r="J216" s="1">
        <f t="shared" si="7"/>
        <v>19</v>
      </c>
    </row>
    <row r="217" spans="1:10" x14ac:dyDescent="0.25">
      <c r="A217" s="1">
        <f t="shared" si="6"/>
        <v>20</v>
      </c>
      <c r="B217" s="4" t="s">
        <v>510</v>
      </c>
      <c r="D217" s="2"/>
      <c r="E217" s="2"/>
      <c r="F217" s="2"/>
      <c r="G217" s="251">
        <f>G205</f>
        <v>0</v>
      </c>
      <c r="H217" s="251"/>
      <c r="I217" s="79" t="s">
        <v>524</v>
      </c>
      <c r="J217" s="1">
        <f t="shared" si="7"/>
        <v>20</v>
      </c>
    </row>
    <row r="218" spans="1:10" x14ac:dyDescent="0.25">
      <c r="A218" s="1">
        <f t="shared" si="6"/>
        <v>21</v>
      </c>
      <c r="B218" s="4" t="s">
        <v>555</v>
      </c>
      <c r="D218" s="2"/>
      <c r="E218" s="2"/>
      <c r="F218" s="2"/>
      <c r="G218" s="251">
        <f>G206</f>
        <v>0</v>
      </c>
      <c r="H218" s="251"/>
      <c r="I218" s="79" t="s">
        <v>525</v>
      </c>
      <c r="J218" s="1">
        <f t="shared" si="7"/>
        <v>21</v>
      </c>
    </row>
    <row r="219" spans="1:10" x14ac:dyDescent="0.25">
      <c r="A219" s="1">
        <f t="shared" si="6"/>
        <v>22</v>
      </c>
      <c r="B219" s="4" t="s">
        <v>526</v>
      </c>
      <c r="D219" s="2"/>
      <c r="E219" s="2"/>
      <c r="F219" s="2"/>
      <c r="G219" s="244">
        <f>G209</f>
        <v>0</v>
      </c>
      <c r="H219" s="244"/>
      <c r="I219" s="79" t="s">
        <v>527</v>
      </c>
      <c r="J219" s="1">
        <f t="shared" si="7"/>
        <v>22</v>
      </c>
    </row>
    <row r="220" spans="1:10" x14ac:dyDescent="0.25">
      <c r="A220" s="1">
        <f t="shared" si="6"/>
        <v>23</v>
      </c>
      <c r="B220" s="4" t="s">
        <v>528</v>
      </c>
      <c r="D220" s="2"/>
      <c r="E220" s="2"/>
      <c r="F220" s="2"/>
      <c r="G220" s="86" t="str">
        <f>G139</f>
        <v>8.84%</v>
      </c>
      <c r="H220" s="2"/>
      <c r="I220" s="79" t="s">
        <v>560</v>
      </c>
      <c r="J220" s="1">
        <f t="shared" si="7"/>
        <v>23</v>
      </c>
    </row>
    <row r="221" spans="1:10" x14ac:dyDescent="0.25">
      <c r="A221" s="1">
        <f t="shared" si="6"/>
        <v>24</v>
      </c>
      <c r="B221" s="3"/>
      <c r="D221" s="2"/>
      <c r="E221" s="2"/>
      <c r="F221" s="2"/>
      <c r="G221" s="252"/>
      <c r="H221" s="252"/>
      <c r="I221" s="250"/>
      <c r="J221" s="1">
        <f t="shared" si="7"/>
        <v>24</v>
      </c>
    </row>
    <row r="222" spans="1:10" x14ac:dyDescent="0.25">
      <c r="A222" s="1">
        <f t="shared" si="6"/>
        <v>25</v>
      </c>
      <c r="B222" s="4" t="s">
        <v>531</v>
      </c>
      <c r="C222" s="1"/>
      <c r="D222" s="1"/>
      <c r="E222" s="2"/>
      <c r="F222" s="2"/>
      <c r="G222" s="253">
        <f>IFERROR((((G215)+(G217/G218)+G209)*G220-(G216/G218))/(1-G220),0)</f>
        <v>0</v>
      </c>
      <c r="H222" s="244"/>
      <c r="I222" s="79" t="s">
        <v>532</v>
      </c>
      <c r="J222" s="1">
        <f t="shared" si="7"/>
        <v>25</v>
      </c>
    </row>
    <row r="223" spans="1:10" x14ac:dyDescent="0.25">
      <c r="A223" s="1">
        <f t="shared" si="6"/>
        <v>26</v>
      </c>
      <c r="B223" s="31" t="s">
        <v>533</v>
      </c>
      <c r="D223" s="31"/>
      <c r="G223" s="1"/>
      <c r="H223" s="1"/>
      <c r="I223" s="79"/>
      <c r="J223" s="1">
        <f t="shared" si="7"/>
        <v>26</v>
      </c>
    </row>
    <row r="224" spans="1:10" x14ac:dyDescent="0.25">
      <c r="A224" s="1">
        <f t="shared" si="6"/>
        <v>27</v>
      </c>
      <c r="G224" s="1"/>
      <c r="H224" s="1"/>
      <c r="I224" s="79"/>
      <c r="J224" s="1">
        <f t="shared" si="7"/>
        <v>27</v>
      </c>
    </row>
    <row r="225" spans="1:10" x14ac:dyDescent="0.25">
      <c r="A225" s="1">
        <f t="shared" si="6"/>
        <v>28</v>
      </c>
      <c r="B225" s="65" t="s">
        <v>534</v>
      </c>
      <c r="G225" s="244">
        <f>G222+G209</f>
        <v>0</v>
      </c>
      <c r="H225" s="244"/>
      <c r="I225" s="79" t="s">
        <v>535</v>
      </c>
      <c r="J225" s="1">
        <f t="shared" si="7"/>
        <v>28</v>
      </c>
    </row>
    <row r="226" spans="1:10" x14ac:dyDescent="0.25">
      <c r="A226" s="1">
        <f t="shared" si="6"/>
        <v>29</v>
      </c>
      <c r="G226" s="1"/>
      <c r="H226" s="1"/>
      <c r="I226" s="79"/>
      <c r="J226" s="1">
        <f t="shared" si="7"/>
        <v>29</v>
      </c>
    </row>
    <row r="227" spans="1:10" x14ac:dyDescent="0.25">
      <c r="A227" s="1">
        <f t="shared" si="6"/>
        <v>30</v>
      </c>
      <c r="B227" s="65" t="s">
        <v>561</v>
      </c>
      <c r="G227" s="43">
        <f>G87</f>
        <v>1.6900735952303427E-2</v>
      </c>
      <c r="H227" s="2"/>
      <c r="I227" s="79" t="s">
        <v>562</v>
      </c>
      <c r="J227" s="1">
        <f t="shared" si="7"/>
        <v>30</v>
      </c>
    </row>
    <row r="228" spans="1:10" x14ac:dyDescent="0.25">
      <c r="A228" s="1">
        <f t="shared" si="6"/>
        <v>31</v>
      </c>
      <c r="G228" s="1"/>
      <c r="H228" s="1"/>
      <c r="I228" s="79"/>
      <c r="J228" s="1">
        <f t="shared" si="7"/>
        <v>31</v>
      </c>
    </row>
    <row r="229" spans="1:10" ht="19.5" thickBot="1" x14ac:dyDescent="0.3">
      <c r="A229" s="1">
        <f t="shared" si="6"/>
        <v>32</v>
      </c>
      <c r="B229" s="65" t="s">
        <v>563</v>
      </c>
      <c r="G229" s="254">
        <f>G225+G227</f>
        <v>1.6900735952303427E-2</v>
      </c>
      <c r="H229" s="244"/>
      <c r="I229" s="79" t="s">
        <v>539</v>
      </c>
      <c r="J229" s="1">
        <f t="shared" si="7"/>
        <v>32</v>
      </c>
    </row>
    <row r="230" spans="1:10" ht="17.25" thickTop="1" thickBot="1" x14ac:dyDescent="0.3">
      <c r="A230" s="228">
        <f t="shared" si="6"/>
        <v>33</v>
      </c>
      <c r="B230" s="234"/>
      <c r="C230" s="162"/>
      <c r="D230" s="162"/>
      <c r="E230" s="162"/>
      <c r="F230" s="162"/>
      <c r="G230" s="264"/>
      <c r="H230" s="264"/>
      <c r="I230" s="229"/>
      <c r="J230" s="228">
        <f t="shared" si="7"/>
        <v>33</v>
      </c>
    </row>
    <row r="231" spans="1:10" x14ac:dyDescent="0.25">
      <c r="A231" s="1">
        <f t="shared" si="6"/>
        <v>34</v>
      </c>
      <c r="B231" s="65"/>
      <c r="G231" s="244"/>
      <c r="H231" s="244"/>
      <c r="I231" s="79"/>
      <c r="J231" s="1">
        <f t="shared" si="7"/>
        <v>34</v>
      </c>
    </row>
    <row r="232" spans="1:10" ht="18.75" x14ac:dyDescent="0.25">
      <c r="A232" s="1">
        <f t="shared" si="6"/>
        <v>35</v>
      </c>
      <c r="B232" s="65" t="s">
        <v>540</v>
      </c>
      <c r="E232" s="2"/>
      <c r="F232" s="2"/>
      <c r="G232" s="237"/>
      <c r="H232" s="237"/>
      <c r="I232" s="79"/>
      <c r="J232" s="1">
        <f t="shared" si="7"/>
        <v>35</v>
      </c>
    </row>
    <row r="233" spans="1:10" x14ac:dyDescent="0.25">
      <c r="A233" s="1">
        <f t="shared" si="6"/>
        <v>36</v>
      </c>
      <c r="B233" s="41"/>
      <c r="E233" s="2"/>
      <c r="F233" s="2"/>
      <c r="G233" s="237"/>
      <c r="H233" s="237"/>
      <c r="I233" s="79"/>
      <c r="J233" s="1">
        <f t="shared" si="7"/>
        <v>36</v>
      </c>
    </row>
    <row r="234" spans="1:10" x14ac:dyDescent="0.25">
      <c r="A234" s="1">
        <f t="shared" si="6"/>
        <v>37</v>
      </c>
      <c r="B234" s="65" t="s">
        <v>504</v>
      </c>
      <c r="E234" s="2"/>
      <c r="F234" s="2"/>
      <c r="G234" s="237"/>
      <c r="H234" s="237"/>
      <c r="I234" s="79"/>
      <c r="J234" s="1">
        <f t="shared" si="7"/>
        <v>37</v>
      </c>
    </row>
    <row r="235" spans="1:10" x14ac:dyDescent="0.25">
      <c r="A235" s="1">
        <f t="shared" si="6"/>
        <v>38</v>
      </c>
      <c r="B235" s="2"/>
      <c r="C235" s="2"/>
      <c r="D235" s="2"/>
      <c r="E235" s="2"/>
      <c r="F235" s="2"/>
      <c r="G235" s="237"/>
      <c r="H235" s="237"/>
      <c r="I235" s="79"/>
      <c r="J235" s="1">
        <f t="shared" si="7"/>
        <v>38</v>
      </c>
    </row>
    <row r="236" spans="1:10" x14ac:dyDescent="0.25">
      <c r="A236" s="1">
        <f t="shared" si="6"/>
        <v>39</v>
      </c>
      <c r="B236" s="11" t="s">
        <v>505</v>
      </c>
      <c r="C236" s="2"/>
      <c r="D236" s="2"/>
      <c r="E236" s="2"/>
      <c r="F236" s="2"/>
      <c r="G236" s="237"/>
      <c r="H236" s="237"/>
      <c r="I236" s="238"/>
      <c r="J236" s="1">
        <f t="shared" si="7"/>
        <v>39</v>
      </c>
    </row>
    <row r="237" spans="1:10" x14ac:dyDescent="0.25">
      <c r="A237" s="1">
        <f t="shared" si="6"/>
        <v>40</v>
      </c>
      <c r="B237" s="4" t="s">
        <v>541</v>
      </c>
      <c r="D237" s="2"/>
      <c r="E237" s="2"/>
      <c r="F237" s="2"/>
      <c r="G237" s="239">
        <f>G102</f>
        <v>0</v>
      </c>
      <c r="H237" s="2"/>
      <c r="I237" s="79" t="s">
        <v>564</v>
      </c>
      <c r="J237" s="1">
        <f t="shared" si="7"/>
        <v>40</v>
      </c>
    </row>
    <row r="238" spans="1:10" x14ac:dyDescent="0.25">
      <c r="A238" s="1">
        <f t="shared" si="6"/>
        <v>41</v>
      </c>
      <c r="B238" s="4" t="s">
        <v>508</v>
      </c>
      <c r="D238" s="2"/>
      <c r="E238" s="2"/>
      <c r="F238" s="2"/>
      <c r="G238" s="257">
        <v>0</v>
      </c>
      <c r="H238" s="2"/>
      <c r="I238" s="79" t="s">
        <v>554</v>
      </c>
      <c r="J238" s="1">
        <f t="shared" si="7"/>
        <v>41</v>
      </c>
    </row>
    <row r="239" spans="1:10" x14ac:dyDescent="0.25">
      <c r="A239" s="1">
        <f t="shared" si="6"/>
        <v>42</v>
      </c>
      <c r="B239" s="4" t="s">
        <v>510</v>
      </c>
      <c r="D239" s="2"/>
      <c r="E239" s="2"/>
      <c r="F239" s="2"/>
      <c r="G239" s="240">
        <v>0</v>
      </c>
      <c r="H239" s="2"/>
      <c r="I239" s="233"/>
      <c r="J239" s="1">
        <f t="shared" si="7"/>
        <v>42</v>
      </c>
    </row>
    <row r="240" spans="1:10" x14ac:dyDescent="0.25">
      <c r="A240" s="1">
        <f t="shared" si="6"/>
        <v>43</v>
      </c>
      <c r="B240" s="4" t="s">
        <v>555</v>
      </c>
      <c r="D240" s="2"/>
      <c r="E240" s="2"/>
      <c r="F240" s="2"/>
      <c r="G240" s="54">
        <v>0</v>
      </c>
      <c r="H240" s="2"/>
      <c r="I240" s="79" t="s">
        <v>556</v>
      </c>
      <c r="J240" s="1">
        <f t="shared" si="7"/>
        <v>43</v>
      </c>
    </row>
    <row r="241" spans="1:10" x14ac:dyDescent="0.25">
      <c r="A241" s="1">
        <f t="shared" si="6"/>
        <v>44</v>
      </c>
      <c r="B241" s="4" t="s">
        <v>514</v>
      </c>
      <c r="D241" s="2"/>
      <c r="E241" s="2"/>
      <c r="F241" s="2"/>
      <c r="G241" s="263" t="str">
        <f>G160</f>
        <v>21%</v>
      </c>
      <c r="H241" s="2"/>
      <c r="I241" s="79" t="s">
        <v>565</v>
      </c>
      <c r="J241" s="1">
        <f t="shared" si="7"/>
        <v>44</v>
      </c>
    </row>
    <row r="242" spans="1:10" x14ac:dyDescent="0.25">
      <c r="A242" s="1">
        <f t="shared" si="6"/>
        <v>45</v>
      </c>
      <c r="G242" s="1"/>
      <c r="H242" s="1"/>
      <c r="J242" s="1">
        <f t="shared" si="7"/>
        <v>45</v>
      </c>
    </row>
    <row r="243" spans="1:10" x14ac:dyDescent="0.25">
      <c r="A243" s="1">
        <f t="shared" si="6"/>
        <v>46</v>
      </c>
      <c r="B243" s="4" t="s">
        <v>517</v>
      </c>
      <c r="D243" s="2"/>
      <c r="E243" s="2"/>
      <c r="F243" s="2"/>
      <c r="G243" s="244">
        <f>IFERROR((((G237)+(G239/G240))*G241-(G238/G240))/(1-G241),0)</f>
        <v>0</v>
      </c>
      <c r="H243" s="244"/>
      <c r="I243" s="79" t="s">
        <v>559</v>
      </c>
      <c r="J243" s="1">
        <f t="shared" si="7"/>
        <v>46</v>
      </c>
    </row>
    <row r="244" spans="1:10" x14ac:dyDescent="0.25">
      <c r="A244" s="1">
        <f t="shared" si="6"/>
        <v>47</v>
      </c>
      <c r="B244" s="31" t="s">
        <v>519</v>
      </c>
      <c r="D244" s="31"/>
      <c r="G244" s="226"/>
      <c r="H244" s="226"/>
      <c r="J244" s="1">
        <f t="shared" si="7"/>
        <v>47</v>
      </c>
    </row>
    <row r="245" spans="1:10" x14ac:dyDescent="0.25">
      <c r="A245" s="1">
        <f t="shared" si="6"/>
        <v>48</v>
      </c>
      <c r="G245" s="1"/>
      <c r="H245" s="1"/>
      <c r="J245" s="1">
        <f t="shared" si="7"/>
        <v>48</v>
      </c>
    </row>
    <row r="246" spans="1:10" x14ac:dyDescent="0.25">
      <c r="A246" s="1">
        <f t="shared" si="6"/>
        <v>49</v>
      </c>
      <c r="B246" s="65" t="s">
        <v>520</v>
      </c>
      <c r="C246" s="2"/>
      <c r="D246" s="2"/>
      <c r="E246" s="2"/>
      <c r="F246" s="2"/>
      <c r="G246" s="247"/>
      <c r="H246" s="247"/>
      <c r="I246" s="248"/>
      <c r="J246" s="1">
        <f t="shared" si="7"/>
        <v>49</v>
      </c>
    </row>
    <row r="247" spans="1:10" x14ac:dyDescent="0.25">
      <c r="A247" s="1">
        <f t="shared" si="6"/>
        <v>50</v>
      </c>
      <c r="B247" s="88"/>
      <c r="C247" s="2"/>
      <c r="D247" s="2"/>
      <c r="E247" s="2"/>
      <c r="F247" s="2"/>
      <c r="G247" s="247"/>
      <c r="H247" s="247"/>
      <c r="I247" s="238"/>
      <c r="J247" s="1">
        <f t="shared" si="7"/>
        <v>50</v>
      </c>
    </row>
    <row r="248" spans="1:10" x14ac:dyDescent="0.25">
      <c r="A248" s="1">
        <f t="shared" si="6"/>
        <v>51</v>
      </c>
      <c r="B248" s="11" t="s">
        <v>505</v>
      </c>
      <c r="C248" s="2"/>
      <c r="D248" s="2"/>
      <c r="E248" s="2"/>
      <c r="F248" s="2"/>
      <c r="G248" s="247"/>
      <c r="H248" s="247"/>
      <c r="I248" s="238"/>
      <c r="J248" s="1">
        <f t="shared" si="7"/>
        <v>51</v>
      </c>
    </row>
    <row r="249" spans="1:10" x14ac:dyDescent="0.25">
      <c r="A249" s="1">
        <f t="shared" si="6"/>
        <v>52</v>
      </c>
      <c r="B249" s="4" t="s">
        <v>541</v>
      </c>
      <c r="D249" s="2"/>
      <c r="E249" s="2"/>
      <c r="F249" s="2"/>
      <c r="G249" s="226">
        <f>G237</f>
        <v>0</v>
      </c>
      <c r="H249" s="226"/>
      <c r="I249" s="79" t="s">
        <v>543</v>
      </c>
      <c r="J249" s="1">
        <f t="shared" si="7"/>
        <v>52</v>
      </c>
    </row>
    <row r="250" spans="1:10" x14ac:dyDescent="0.25">
      <c r="A250" s="1">
        <f t="shared" si="6"/>
        <v>53</v>
      </c>
      <c r="B250" s="4" t="s">
        <v>522</v>
      </c>
      <c r="D250" s="2"/>
      <c r="E250" s="2"/>
      <c r="F250" s="2"/>
      <c r="G250" s="257">
        <v>0</v>
      </c>
      <c r="H250" s="226"/>
      <c r="I250" s="79" t="s">
        <v>554</v>
      </c>
      <c r="J250" s="1">
        <f t="shared" si="7"/>
        <v>53</v>
      </c>
    </row>
    <row r="251" spans="1:10" x14ac:dyDescent="0.25">
      <c r="A251" s="1">
        <f t="shared" si="6"/>
        <v>54</v>
      </c>
      <c r="B251" s="4" t="s">
        <v>510</v>
      </c>
      <c r="D251" s="2"/>
      <c r="E251" s="2"/>
      <c r="F251" s="2"/>
      <c r="G251" s="251">
        <f>G239</f>
        <v>0</v>
      </c>
      <c r="H251" s="251"/>
      <c r="I251" s="79" t="s">
        <v>544</v>
      </c>
      <c r="J251" s="1">
        <f t="shared" si="7"/>
        <v>54</v>
      </c>
    </row>
    <row r="252" spans="1:10" x14ac:dyDescent="0.25">
      <c r="A252" s="1">
        <f t="shared" si="6"/>
        <v>55</v>
      </c>
      <c r="B252" s="4" t="s">
        <v>555</v>
      </c>
      <c r="D252" s="2"/>
      <c r="E252" s="2"/>
      <c r="F252" s="2"/>
      <c r="G252" s="251">
        <f>G240</f>
        <v>0</v>
      </c>
      <c r="H252" s="251"/>
      <c r="I252" s="79" t="s">
        <v>545</v>
      </c>
      <c r="J252" s="1">
        <f t="shared" si="7"/>
        <v>55</v>
      </c>
    </row>
    <row r="253" spans="1:10" x14ac:dyDescent="0.25">
      <c r="A253" s="1">
        <f t="shared" si="6"/>
        <v>56</v>
      </c>
      <c r="B253" s="4" t="s">
        <v>526</v>
      </c>
      <c r="D253" s="2"/>
      <c r="E253" s="2"/>
      <c r="F253" s="2"/>
      <c r="G253" s="244">
        <f>G243</f>
        <v>0</v>
      </c>
      <c r="H253" s="244"/>
      <c r="I253" s="79" t="s">
        <v>546</v>
      </c>
      <c r="J253" s="1">
        <f t="shared" si="7"/>
        <v>56</v>
      </c>
    </row>
    <row r="254" spans="1:10" x14ac:dyDescent="0.25">
      <c r="A254" s="1">
        <f t="shared" si="6"/>
        <v>57</v>
      </c>
      <c r="B254" s="4" t="s">
        <v>528</v>
      </c>
      <c r="D254" s="2"/>
      <c r="E254" s="2"/>
      <c r="F254" s="2"/>
      <c r="G254" s="86" t="str">
        <f>G173</f>
        <v>8.84%</v>
      </c>
      <c r="H254" s="2"/>
      <c r="I254" s="79" t="s">
        <v>566</v>
      </c>
      <c r="J254" s="1">
        <f t="shared" si="7"/>
        <v>57</v>
      </c>
    </row>
    <row r="255" spans="1:10" x14ac:dyDescent="0.25">
      <c r="A255" s="1">
        <f t="shared" si="6"/>
        <v>58</v>
      </c>
      <c r="B255" s="3"/>
      <c r="D255" s="2"/>
      <c r="E255" s="2"/>
      <c r="F255" s="2"/>
      <c r="G255" s="252"/>
      <c r="H255" s="252"/>
      <c r="I255" s="250"/>
      <c r="J255" s="1">
        <f t="shared" si="7"/>
        <v>58</v>
      </c>
    </row>
    <row r="256" spans="1:10" x14ac:dyDescent="0.25">
      <c r="A256" s="1">
        <f t="shared" si="6"/>
        <v>59</v>
      </c>
      <c r="B256" s="4" t="s">
        <v>531</v>
      </c>
      <c r="C256" s="1"/>
      <c r="D256" s="1"/>
      <c r="E256" s="2"/>
      <c r="F256" s="2"/>
      <c r="G256" s="253">
        <f>IFERROR((((G249)+(G251/G252)+G243)*G254-(G250/G252))/(1-G254),0)</f>
        <v>0</v>
      </c>
      <c r="H256" s="244"/>
      <c r="I256" s="79" t="s">
        <v>532</v>
      </c>
      <c r="J256" s="1">
        <f t="shared" si="7"/>
        <v>59</v>
      </c>
    </row>
    <row r="257" spans="1:10" x14ac:dyDescent="0.25">
      <c r="A257" s="1">
        <f t="shared" si="6"/>
        <v>60</v>
      </c>
      <c r="B257" s="31" t="s">
        <v>533</v>
      </c>
      <c r="D257" s="31"/>
      <c r="G257" s="1"/>
      <c r="H257" s="1"/>
      <c r="I257" s="79"/>
      <c r="J257" s="1">
        <f t="shared" si="7"/>
        <v>60</v>
      </c>
    </row>
    <row r="258" spans="1:10" x14ac:dyDescent="0.25">
      <c r="A258" s="1">
        <f t="shared" si="6"/>
        <v>61</v>
      </c>
      <c r="G258" s="1"/>
      <c r="H258" s="1"/>
      <c r="I258" s="79"/>
      <c r="J258" s="1">
        <f t="shared" si="7"/>
        <v>61</v>
      </c>
    </row>
    <row r="259" spans="1:10" x14ac:dyDescent="0.25">
      <c r="A259" s="1">
        <f t="shared" si="6"/>
        <v>62</v>
      </c>
      <c r="B259" s="65" t="s">
        <v>534</v>
      </c>
      <c r="G259" s="244">
        <f>G256+G243</f>
        <v>0</v>
      </c>
      <c r="H259" s="244"/>
      <c r="I259" s="79" t="s">
        <v>547</v>
      </c>
      <c r="J259" s="1">
        <f t="shared" si="7"/>
        <v>62</v>
      </c>
    </row>
    <row r="260" spans="1:10" x14ac:dyDescent="0.25">
      <c r="A260" s="1">
        <f t="shared" si="6"/>
        <v>63</v>
      </c>
      <c r="G260" s="1"/>
      <c r="H260" s="1"/>
      <c r="I260" s="79"/>
      <c r="J260" s="1">
        <f t="shared" si="7"/>
        <v>63</v>
      </c>
    </row>
    <row r="261" spans="1:10" x14ac:dyDescent="0.25">
      <c r="A261" s="1">
        <f t="shared" si="6"/>
        <v>64</v>
      </c>
      <c r="B261" s="65" t="s">
        <v>548</v>
      </c>
      <c r="G261" s="43">
        <f>G100</f>
        <v>0</v>
      </c>
      <c r="H261" s="2"/>
      <c r="I261" s="79" t="s">
        <v>567</v>
      </c>
      <c r="J261" s="1">
        <f t="shared" si="7"/>
        <v>64</v>
      </c>
    </row>
    <row r="262" spans="1:10" x14ac:dyDescent="0.25">
      <c r="A262" s="1">
        <f t="shared" si="6"/>
        <v>65</v>
      </c>
      <c r="G262" s="1"/>
      <c r="H262" s="1"/>
      <c r="I262" s="79"/>
      <c r="J262" s="1">
        <f t="shared" si="7"/>
        <v>65</v>
      </c>
    </row>
    <row r="263" spans="1:10" ht="19.5" thickBot="1" x14ac:dyDescent="0.3">
      <c r="A263" s="1">
        <f t="shared" si="6"/>
        <v>66</v>
      </c>
      <c r="B263" s="65" t="s">
        <v>550</v>
      </c>
      <c r="G263" s="254">
        <f>G259+G261</f>
        <v>0</v>
      </c>
      <c r="H263" s="244"/>
      <c r="I263" s="79" t="s">
        <v>551</v>
      </c>
      <c r="J263" s="1">
        <f t="shared" si="7"/>
        <v>66</v>
      </c>
    </row>
    <row r="264" spans="1:10" ht="16.5" thickTop="1" x14ac:dyDescent="0.25"/>
    <row r="266" spans="1:10" ht="18.75" x14ac:dyDescent="0.25">
      <c r="A266" s="98">
        <v>1</v>
      </c>
      <c r="B266" s="4" t="s">
        <v>568</v>
      </c>
    </row>
    <row r="268" spans="1:10" ht="18.75" x14ac:dyDescent="0.25">
      <c r="A268" s="98"/>
    </row>
  </sheetData>
  <mergeCells count="21">
    <mergeCell ref="B192:I192"/>
    <mergeCell ref="B193:I193"/>
    <mergeCell ref="B110:I110"/>
    <mergeCell ref="B111:I111"/>
    <mergeCell ref="B112:I112"/>
    <mergeCell ref="B189:I189"/>
    <mergeCell ref="B190:I190"/>
    <mergeCell ref="B191:I191"/>
    <mergeCell ref="B185:I185"/>
    <mergeCell ref="B109:I109"/>
    <mergeCell ref="B2:I2"/>
    <mergeCell ref="B3:I3"/>
    <mergeCell ref="B4:I4"/>
    <mergeCell ref="B5:I5"/>
    <mergeCell ref="B6:I6"/>
    <mergeCell ref="B70:I70"/>
    <mergeCell ref="B71:I71"/>
    <mergeCell ref="B72:I72"/>
    <mergeCell ref="B73:I73"/>
    <mergeCell ref="B74:I74"/>
    <mergeCell ref="B108:I108"/>
  </mergeCells>
  <printOptions horizontalCentered="1"/>
  <pageMargins left="0.25" right="0.25" top="0.5" bottom="0.5" header="0.35" footer="0.25"/>
  <pageSetup scale="56" fitToHeight="0" orientation="portrait" r:id="rId1"/>
  <headerFooter scaleWithDoc="0">
    <oddHeader>&amp;C&amp;"Times New Roman,Bold"&amp;7REVISED</oddHeader>
    <oddFooter>&amp;L&amp;A&amp;CPage 11.&amp;P&amp;R&amp;F</oddFooter>
  </headerFooter>
  <rowBreaks count="3" manualBreakCount="3">
    <brk id="67" max="9" man="1"/>
    <brk id="105" max="9" man="1"/>
    <brk id="185" max="9" man="1"/>
  </rowBreaks>
  <customProperties>
    <customPr name="_pios_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12675-252C-4E4F-BFC4-4DA354F95A21}">
  <dimension ref="A1:P269"/>
  <sheetViews>
    <sheetView zoomScale="80" zoomScaleNormal="80" workbookViewId="0"/>
  </sheetViews>
  <sheetFormatPr defaultColWidth="8.85546875" defaultRowHeight="15.75" x14ac:dyDescent="0.25"/>
  <cols>
    <col min="1" max="1" width="5.140625" style="1" customWidth="1"/>
    <col min="2" max="2" width="55.42578125" style="4" customWidth="1"/>
    <col min="3" max="5" width="15.5703125" style="4" customWidth="1"/>
    <col min="6" max="6" width="1.5703125" style="4" customWidth="1"/>
    <col min="7" max="7" width="16.85546875" style="4" customWidth="1"/>
    <col min="8" max="8" width="1.5703125" style="4" customWidth="1"/>
    <col min="9" max="9" width="46" style="236" customWidth="1"/>
    <col min="10" max="10" width="5.140625" style="4" customWidth="1"/>
    <col min="11" max="11" width="16.140625" style="4" bestFit="1" customWidth="1"/>
    <col min="12" max="12" width="10.42578125" style="4" bestFit="1" customWidth="1"/>
    <col min="13" max="16384" width="8.85546875" style="4"/>
  </cols>
  <sheetData>
    <row r="1" spans="1:10" x14ac:dyDescent="0.25">
      <c r="A1" s="265" t="s">
        <v>602</v>
      </c>
    </row>
    <row r="2" spans="1:10" x14ac:dyDescent="0.25">
      <c r="B2" s="410" t="s">
        <v>0</v>
      </c>
      <c r="C2" s="410"/>
      <c r="D2" s="410"/>
      <c r="E2" s="410"/>
      <c r="F2" s="410"/>
      <c r="G2" s="410"/>
      <c r="H2" s="410"/>
      <c r="I2" s="410"/>
      <c r="J2" s="1"/>
    </row>
    <row r="3" spans="1:10" x14ac:dyDescent="0.25">
      <c r="B3" s="410" t="s">
        <v>413</v>
      </c>
      <c r="C3" s="410"/>
      <c r="D3" s="410"/>
      <c r="E3" s="410"/>
      <c r="F3" s="410"/>
      <c r="G3" s="410"/>
      <c r="H3" s="410"/>
      <c r="I3" s="410"/>
      <c r="J3" s="1"/>
    </row>
    <row r="4" spans="1:10" x14ac:dyDescent="0.25">
      <c r="B4" s="410" t="s">
        <v>414</v>
      </c>
      <c r="C4" s="410"/>
      <c r="D4" s="410"/>
      <c r="E4" s="410"/>
      <c r="F4" s="410"/>
      <c r="G4" s="410"/>
      <c r="H4" s="410"/>
      <c r="I4" s="410"/>
      <c r="J4" s="1"/>
    </row>
    <row r="5" spans="1:10" x14ac:dyDescent="0.25">
      <c r="B5" s="415" t="s">
        <v>185</v>
      </c>
      <c r="C5" s="415"/>
      <c r="D5" s="415"/>
      <c r="E5" s="415"/>
      <c r="F5" s="415"/>
      <c r="G5" s="415"/>
      <c r="H5" s="415"/>
      <c r="I5" s="415"/>
      <c r="J5" s="1"/>
    </row>
    <row r="6" spans="1:10" x14ac:dyDescent="0.25">
      <c r="B6" s="414" t="s">
        <v>5</v>
      </c>
      <c r="C6" s="411"/>
      <c r="D6" s="411"/>
      <c r="E6" s="411"/>
      <c r="F6" s="411"/>
      <c r="G6" s="411"/>
      <c r="H6" s="411"/>
      <c r="I6" s="411"/>
      <c r="J6" s="1"/>
    </row>
    <row r="7" spans="1:10" x14ac:dyDescent="0.25">
      <c r="B7" s="1"/>
      <c r="C7" s="1"/>
      <c r="D7" s="1"/>
      <c r="E7" s="1"/>
      <c r="F7" s="1"/>
      <c r="G7" s="1"/>
      <c r="H7" s="1"/>
      <c r="I7" s="79"/>
      <c r="J7" s="1"/>
    </row>
    <row r="8" spans="1:10" x14ac:dyDescent="0.25">
      <c r="A8" s="1" t="s">
        <v>6</v>
      </c>
      <c r="B8" s="2"/>
      <c r="C8" s="2"/>
      <c r="D8" s="2"/>
      <c r="E8" s="1" t="s">
        <v>186</v>
      </c>
      <c r="F8" s="2"/>
      <c r="G8" s="2"/>
      <c r="H8" s="2"/>
      <c r="I8" s="79"/>
      <c r="J8" s="1" t="s">
        <v>6</v>
      </c>
    </row>
    <row r="9" spans="1:10" x14ac:dyDescent="0.25">
      <c r="A9" s="1" t="s">
        <v>7</v>
      </c>
      <c r="B9" s="1"/>
      <c r="C9" s="1"/>
      <c r="D9" s="1"/>
      <c r="E9" s="8" t="s">
        <v>187</v>
      </c>
      <c r="F9" s="1"/>
      <c r="G9" s="70" t="s">
        <v>8</v>
      </c>
      <c r="H9" s="2"/>
      <c r="I9" s="222" t="s">
        <v>9</v>
      </c>
      <c r="J9" s="1" t="s">
        <v>7</v>
      </c>
    </row>
    <row r="10" spans="1:10" x14ac:dyDescent="0.25">
      <c r="B10" s="1"/>
      <c r="C10" s="1"/>
      <c r="D10" s="1"/>
      <c r="E10" s="1"/>
      <c r="F10" s="1"/>
      <c r="G10" s="1"/>
      <c r="H10" s="1"/>
      <c r="I10" s="79"/>
      <c r="J10" s="1"/>
    </row>
    <row r="11" spans="1:10" x14ac:dyDescent="0.25">
      <c r="A11" s="1">
        <v>1</v>
      </c>
      <c r="B11" s="65" t="s">
        <v>415</v>
      </c>
      <c r="I11" s="79"/>
      <c r="J11" s="1">
        <f>A11</f>
        <v>1</v>
      </c>
    </row>
    <row r="12" spans="1:10" x14ac:dyDescent="0.25">
      <c r="A12" s="1">
        <f>A11+1</f>
        <v>2</v>
      </c>
      <c r="B12" s="4" t="s">
        <v>416</v>
      </c>
      <c r="E12" s="1" t="s">
        <v>417</v>
      </c>
      <c r="G12" s="71">
        <v>7400000</v>
      </c>
      <c r="H12" s="2"/>
      <c r="I12" s="223"/>
      <c r="J12" s="1">
        <f>J11+1</f>
        <v>2</v>
      </c>
    </row>
    <row r="13" spans="1:10" x14ac:dyDescent="0.25">
      <c r="A13" s="1">
        <f t="shared" ref="A13:A52" si="0">A12+1</f>
        <v>3</v>
      </c>
      <c r="B13" s="4" t="s">
        <v>418</v>
      </c>
      <c r="E13" s="1" t="s">
        <v>419</v>
      </c>
      <c r="G13" s="74">
        <v>0</v>
      </c>
      <c r="H13" s="2"/>
      <c r="I13" s="223"/>
      <c r="J13" s="1">
        <f t="shared" ref="J13:J52" si="1">J12+1</f>
        <v>3</v>
      </c>
    </row>
    <row r="14" spans="1:10" x14ac:dyDescent="0.25">
      <c r="A14" s="1">
        <f t="shared" si="0"/>
        <v>4</v>
      </c>
      <c r="B14" s="4" t="s">
        <v>420</v>
      </c>
      <c r="E14" s="1" t="s">
        <v>421</v>
      </c>
      <c r="G14" s="74">
        <v>400000</v>
      </c>
      <c r="H14" s="2"/>
      <c r="I14" s="223"/>
      <c r="J14" s="1">
        <f t="shared" si="1"/>
        <v>4</v>
      </c>
    </row>
    <row r="15" spans="1:10" x14ac:dyDescent="0.25">
      <c r="A15" s="1">
        <f t="shared" si="0"/>
        <v>5</v>
      </c>
      <c r="B15" s="4" t="s">
        <v>422</v>
      </c>
      <c r="E15" s="1" t="s">
        <v>423</v>
      </c>
      <c r="G15" s="74">
        <v>0</v>
      </c>
      <c r="H15" s="2"/>
      <c r="I15" s="223"/>
      <c r="J15" s="1">
        <f t="shared" si="1"/>
        <v>5</v>
      </c>
    </row>
    <row r="16" spans="1:10" x14ac:dyDescent="0.25">
      <c r="A16" s="1">
        <f t="shared" si="0"/>
        <v>6</v>
      </c>
      <c r="B16" s="4" t="s">
        <v>424</v>
      </c>
      <c r="E16" s="1" t="s">
        <v>425</v>
      </c>
      <c r="G16" s="84">
        <v>-19901.434000000001</v>
      </c>
      <c r="H16" s="2"/>
      <c r="I16" s="223"/>
      <c r="J16" s="1">
        <f t="shared" si="1"/>
        <v>6</v>
      </c>
    </row>
    <row r="17" spans="1:11" x14ac:dyDescent="0.25">
      <c r="A17" s="1">
        <f t="shared" si="0"/>
        <v>7</v>
      </c>
      <c r="B17" s="4" t="s">
        <v>426</v>
      </c>
      <c r="G17" s="224">
        <f>SUM(G12:G16)</f>
        <v>7780098.5659999996</v>
      </c>
      <c r="H17" s="60"/>
      <c r="I17" s="79" t="s">
        <v>427</v>
      </c>
      <c r="J17" s="1">
        <f t="shared" si="1"/>
        <v>7</v>
      </c>
      <c r="K17" s="60"/>
    </row>
    <row r="18" spans="1:11" x14ac:dyDescent="0.25">
      <c r="A18" s="1">
        <f t="shared" si="0"/>
        <v>8</v>
      </c>
      <c r="I18" s="79"/>
      <c r="J18" s="1">
        <f t="shared" si="1"/>
        <v>8</v>
      </c>
    </row>
    <row r="19" spans="1:11" x14ac:dyDescent="0.25">
      <c r="A19" s="1">
        <f t="shared" si="0"/>
        <v>9</v>
      </c>
      <c r="B19" s="65" t="s">
        <v>428</v>
      </c>
      <c r="G19" s="19"/>
      <c r="H19" s="19"/>
      <c r="I19" s="79"/>
      <c r="J19" s="1">
        <f t="shared" si="1"/>
        <v>9</v>
      </c>
    </row>
    <row r="20" spans="1:11" x14ac:dyDescent="0.25">
      <c r="A20" s="1">
        <f t="shared" si="0"/>
        <v>10</v>
      </c>
      <c r="B20" s="4" t="s">
        <v>429</v>
      </c>
      <c r="E20" s="1" t="s">
        <v>430</v>
      </c>
      <c r="G20" s="71">
        <v>279208.77100000001</v>
      </c>
      <c r="H20" s="2"/>
      <c r="I20" s="223"/>
      <c r="J20" s="1">
        <f t="shared" si="1"/>
        <v>10</v>
      </c>
    </row>
    <row r="21" spans="1:11" x14ac:dyDescent="0.25">
      <c r="A21" s="1">
        <f t="shared" si="0"/>
        <v>11</v>
      </c>
      <c r="B21" s="4" t="s">
        <v>431</v>
      </c>
      <c r="E21" s="1" t="s">
        <v>432</v>
      </c>
      <c r="G21" s="74">
        <v>4856.66</v>
      </c>
      <c r="H21" s="2"/>
      <c r="I21" s="223"/>
      <c r="J21" s="1">
        <f t="shared" si="1"/>
        <v>11</v>
      </c>
    </row>
    <row r="22" spans="1:11" x14ac:dyDescent="0.25">
      <c r="A22" s="1">
        <f t="shared" si="0"/>
        <v>12</v>
      </c>
      <c r="B22" s="4" t="s">
        <v>433</v>
      </c>
      <c r="E22" s="1" t="s">
        <v>434</v>
      </c>
      <c r="G22" s="74">
        <v>771.90899999999999</v>
      </c>
      <c r="H22" s="2"/>
      <c r="I22" s="223"/>
      <c r="J22" s="1">
        <f t="shared" si="1"/>
        <v>12</v>
      </c>
    </row>
    <row r="23" spans="1:11" x14ac:dyDescent="0.25">
      <c r="A23" s="1">
        <f t="shared" si="0"/>
        <v>13</v>
      </c>
      <c r="B23" s="4" t="s">
        <v>435</v>
      </c>
      <c r="E23" s="1" t="s">
        <v>436</v>
      </c>
      <c r="G23" s="74">
        <v>0</v>
      </c>
      <c r="H23" s="2"/>
      <c r="I23" s="223"/>
      <c r="J23" s="1">
        <f t="shared" si="1"/>
        <v>13</v>
      </c>
    </row>
    <row r="24" spans="1:11" x14ac:dyDescent="0.25">
      <c r="A24" s="1">
        <f t="shared" si="0"/>
        <v>14</v>
      </c>
      <c r="B24" s="4" t="s">
        <v>437</v>
      </c>
      <c r="E24" s="1" t="s">
        <v>438</v>
      </c>
      <c r="G24" s="84">
        <v>0</v>
      </c>
      <c r="H24" s="2"/>
      <c r="I24" s="223"/>
      <c r="J24" s="1">
        <f t="shared" si="1"/>
        <v>14</v>
      </c>
    </row>
    <row r="25" spans="1:11" x14ac:dyDescent="0.25">
      <c r="A25" s="1">
        <f t="shared" si="0"/>
        <v>15</v>
      </c>
      <c r="B25" s="4" t="s">
        <v>439</v>
      </c>
      <c r="G25" s="225">
        <f>SUM(G20:G24)</f>
        <v>284837.33999999997</v>
      </c>
      <c r="H25" s="72"/>
      <c r="I25" s="79" t="s">
        <v>440</v>
      </c>
      <c r="J25" s="1">
        <f t="shared" si="1"/>
        <v>15</v>
      </c>
    </row>
    <row r="26" spans="1:11" x14ac:dyDescent="0.25">
      <c r="A26" s="1">
        <f t="shared" si="0"/>
        <v>16</v>
      </c>
      <c r="I26" s="79"/>
      <c r="J26" s="1">
        <f t="shared" si="1"/>
        <v>16</v>
      </c>
    </row>
    <row r="27" spans="1:11" ht="16.5" thickBot="1" x14ac:dyDescent="0.3">
      <c r="A27" s="1">
        <f t="shared" si="0"/>
        <v>17</v>
      </c>
      <c r="B27" s="65" t="s">
        <v>441</v>
      </c>
      <c r="G27" s="95">
        <f>G25/G17</f>
        <v>3.6611019459930061E-2</v>
      </c>
      <c r="H27" s="226"/>
      <c r="I27" s="79" t="s">
        <v>442</v>
      </c>
      <c r="J27" s="1">
        <f t="shared" si="1"/>
        <v>17</v>
      </c>
    </row>
    <row r="28" spans="1:11" ht="16.5" thickTop="1" x14ac:dyDescent="0.25">
      <c r="A28" s="1">
        <f t="shared" si="0"/>
        <v>18</v>
      </c>
      <c r="I28" s="79"/>
      <c r="J28" s="1">
        <f t="shared" si="1"/>
        <v>18</v>
      </c>
    </row>
    <row r="29" spans="1:11" x14ac:dyDescent="0.25">
      <c r="A29" s="1">
        <f t="shared" si="0"/>
        <v>19</v>
      </c>
      <c r="B29" s="65" t="s">
        <v>443</v>
      </c>
      <c r="I29" s="79"/>
      <c r="J29" s="1">
        <f t="shared" si="1"/>
        <v>19</v>
      </c>
    </row>
    <row r="30" spans="1:11" x14ac:dyDescent="0.25">
      <c r="A30" s="1">
        <f t="shared" si="0"/>
        <v>20</v>
      </c>
      <c r="B30" s="4" t="s">
        <v>444</v>
      </c>
      <c r="E30" s="1" t="s">
        <v>445</v>
      </c>
      <c r="G30" s="71">
        <v>0</v>
      </c>
      <c r="H30" s="2"/>
      <c r="I30" s="223"/>
      <c r="J30" s="1">
        <f t="shared" si="1"/>
        <v>20</v>
      </c>
    </row>
    <row r="31" spans="1:11" x14ac:dyDescent="0.25">
      <c r="A31" s="1">
        <f t="shared" si="0"/>
        <v>21</v>
      </c>
      <c r="B31" s="4" t="s">
        <v>446</v>
      </c>
      <c r="E31" s="1" t="s">
        <v>447</v>
      </c>
      <c r="G31" s="227">
        <v>0</v>
      </c>
      <c r="H31" s="2"/>
      <c r="I31" s="223"/>
      <c r="J31" s="1">
        <f t="shared" si="1"/>
        <v>21</v>
      </c>
    </row>
    <row r="32" spans="1:11" ht="16.5" thickBot="1" x14ac:dyDescent="0.3">
      <c r="A32" s="1">
        <f t="shared" si="0"/>
        <v>22</v>
      </c>
      <c r="B32" s="4" t="s">
        <v>448</v>
      </c>
      <c r="G32" s="95">
        <f>IFERROR((G31/G30),0)</f>
        <v>0</v>
      </c>
      <c r="H32" s="226"/>
      <c r="I32" s="79" t="s">
        <v>449</v>
      </c>
      <c r="J32" s="1">
        <f t="shared" si="1"/>
        <v>22</v>
      </c>
    </row>
    <row r="33" spans="1:11" ht="16.5" thickTop="1" x14ac:dyDescent="0.25">
      <c r="A33" s="1">
        <f t="shared" si="0"/>
        <v>23</v>
      </c>
      <c r="I33" s="79"/>
      <c r="J33" s="1">
        <f t="shared" si="1"/>
        <v>23</v>
      </c>
    </row>
    <row r="34" spans="1:11" x14ac:dyDescent="0.25">
      <c r="A34" s="1">
        <f t="shared" si="0"/>
        <v>24</v>
      </c>
      <c r="B34" s="65" t="s">
        <v>450</v>
      </c>
      <c r="I34" s="79"/>
      <c r="J34" s="1">
        <f t="shared" si="1"/>
        <v>24</v>
      </c>
    </row>
    <row r="35" spans="1:11" x14ac:dyDescent="0.25">
      <c r="A35" s="1">
        <f t="shared" si="0"/>
        <v>25</v>
      </c>
      <c r="B35" s="4" t="s">
        <v>451</v>
      </c>
      <c r="E35" s="1" t="s">
        <v>452</v>
      </c>
      <c r="G35" s="71">
        <v>9066194.9820000008</v>
      </c>
      <c r="H35" s="2"/>
      <c r="I35" s="223"/>
      <c r="J35" s="1">
        <f t="shared" si="1"/>
        <v>25</v>
      </c>
      <c r="K35" s="60"/>
    </row>
    <row r="36" spans="1:11" x14ac:dyDescent="0.25">
      <c r="A36" s="1">
        <f t="shared" si="0"/>
        <v>26</v>
      </c>
      <c r="B36" s="4" t="s">
        <v>453</v>
      </c>
      <c r="E36" s="1" t="s">
        <v>445</v>
      </c>
      <c r="G36" s="78">
        <f>-G30</f>
        <v>0</v>
      </c>
      <c r="H36" s="78"/>
      <c r="I36" s="79" t="s">
        <v>454</v>
      </c>
      <c r="J36" s="1">
        <f t="shared" si="1"/>
        <v>26</v>
      </c>
    </row>
    <row r="37" spans="1:11" x14ac:dyDescent="0.25">
      <c r="A37" s="1">
        <f t="shared" si="0"/>
        <v>27</v>
      </c>
      <c r="B37" s="4" t="s">
        <v>455</v>
      </c>
      <c r="E37" s="1" t="s">
        <v>456</v>
      </c>
      <c r="G37" s="74">
        <v>0</v>
      </c>
      <c r="H37" s="2"/>
      <c r="I37" s="223"/>
      <c r="J37" s="1">
        <f t="shared" si="1"/>
        <v>27</v>
      </c>
    </row>
    <row r="38" spans="1:11" x14ac:dyDescent="0.25">
      <c r="A38" s="1">
        <f t="shared" si="0"/>
        <v>28</v>
      </c>
      <c r="B38" s="4" t="s">
        <v>457</v>
      </c>
      <c r="E38" s="1" t="s">
        <v>458</v>
      </c>
      <c r="G38" s="74">
        <v>7252.9960000000001</v>
      </c>
      <c r="H38" s="2"/>
      <c r="I38" s="223"/>
      <c r="J38" s="1">
        <f t="shared" si="1"/>
        <v>28</v>
      </c>
    </row>
    <row r="39" spans="1:11" ht="16.5" thickBot="1" x14ac:dyDescent="0.3">
      <c r="A39" s="1">
        <f t="shared" si="0"/>
        <v>29</v>
      </c>
      <c r="B39" s="4" t="s">
        <v>459</v>
      </c>
      <c r="G39" s="93">
        <f>SUM(G35:G38)</f>
        <v>9073447.9780000001</v>
      </c>
      <c r="H39" s="60"/>
      <c r="I39" s="79" t="s">
        <v>460</v>
      </c>
      <c r="J39" s="1">
        <f t="shared" si="1"/>
        <v>29</v>
      </c>
      <c r="K39" s="60"/>
    </row>
    <row r="40" spans="1:11" ht="17.25" thickTop="1" thickBot="1" x14ac:dyDescent="0.3">
      <c r="A40" s="228">
        <f t="shared" si="0"/>
        <v>30</v>
      </c>
      <c r="B40" s="162"/>
      <c r="C40" s="162"/>
      <c r="D40" s="162"/>
      <c r="E40" s="162"/>
      <c r="F40" s="162"/>
      <c r="G40" s="162"/>
      <c r="H40" s="162"/>
      <c r="I40" s="229"/>
      <c r="J40" s="228">
        <f t="shared" si="1"/>
        <v>30</v>
      </c>
      <c r="K40" s="60"/>
    </row>
    <row r="41" spans="1:11" x14ac:dyDescent="0.25">
      <c r="A41" s="1">
        <f>A40+1</f>
        <v>31</v>
      </c>
      <c r="I41" s="79"/>
      <c r="J41" s="1">
        <f>J40+1</f>
        <v>31</v>
      </c>
    </row>
    <row r="42" spans="1:11" ht="16.5" thickBot="1" x14ac:dyDescent="0.3">
      <c r="A42" s="1">
        <f>A41+1</f>
        <v>32</v>
      </c>
      <c r="B42" s="65" t="s">
        <v>461</v>
      </c>
      <c r="G42" s="230">
        <v>0.10100000000000001</v>
      </c>
      <c r="H42" s="2"/>
      <c r="I42" s="1" t="s">
        <v>462</v>
      </c>
      <c r="J42" s="1">
        <f>J41+1</f>
        <v>32</v>
      </c>
    </row>
    <row r="43" spans="1:11" ht="16.5" thickTop="1" x14ac:dyDescent="0.25">
      <c r="A43" s="1">
        <f t="shared" si="0"/>
        <v>33</v>
      </c>
      <c r="C43" s="61" t="s">
        <v>278</v>
      </c>
      <c r="D43" s="61" t="s">
        <v>279</v>
      </c>
      <c r="E43" s="61" t="s">
        <v>463</v>
      </c>
      <c r="F43" s="61"/>
      <c r="G43" s="61" t="s">
        <v>464</v>
      </c>
      <c r="H43" s="61"/>
      <c r="I43" s="79"/>
      <c r="J43" s="1">
        <f t="shared" si="1"/>
        <v>33</v>
      </c>
    </row>
    <row r="44" spans="1:11" x14ac:dyDescent="0.25">
      <c r="A44" s="1">
        <f t="shared" si="0"/>
        <v>34</v>
      </c>
      <c r="D44" s="1" t="s">
        <v>465</v>
      </c>
      <c r="E44" s="1" t="s">
        <v>466</v>
      </c>
      <c r="F44" s="1"/>
      <c r="G44" s="1" t="s">
        <v>467</v>
      </c>
      <c r="H44" s="1"/>
      <c r="I44" s="79"/>
      <c r="J44" s="1">
        <f t="shared" si="1"/>
        <v>34</v>
      </c>
    </row>
    <row r="45" spans="1:11" ht="18.75" x14ac:dyDescent="0.25">
      <c r="A45" s="1">
        <f t="shared" si="0"/>
        <v>35</v>
      </c>
      <c r="B45" s="65" t="s">
        <v>468</v>
      </c>
      <c r="C45" s="8" t="s">
        <v>469</v>
      </c>
      <c r="D45" s="8" t="s">
        <v>470</v>
      </c>
      <c r="E45" s="8" t="s">
        <v>471</v>
      </c>
      <c r="F45" s="8"/>
      <c r="G45" s="8" t="s">
        <v>472</v>
      </c>
      <c r="H45" s="1"/>
      <c r="I45" s="79"/>
      <c r="J45" s="1">
        <f t="shared" si="1"/>
        <v>35</v>
      </c>
    </row>
    <row r="46" spans="1:11" x14ac:dyDescent="0.25">
      <c r="A46" s="1">
        <f t="shared" si="0"/>
        <v>36</v>
      </c>
      <c r="I46" s="79"/>
      <c r="J46" s="1">
        <f t="shared" si="1"/>
        <v>36</v>
      </c>
    </row>
    <row r="47" spans="1:11" x14ac:dyDescent="0.25">
      <c r="A47" s="1">
        <f t="shared" si="0"/>
        <v>37</v>
      </c>
      <c r="B47" s="4" t="s">
        <v>473</v>
      </c>
      <c r="C47" s="60">
        <f>G17</f>
        <v>7780098.5659999996</v>
      </c>
      <c r="D47" s="226">
        <f>C47/C$50</f>
        <v>0.46162975523806166</v>
      </c>
      <c r="E47" s="226">
        <f>G27</f>
        <v>3.6611019459930061E-2</v>
      </c>
      <c r="G47" s="226">
        <f>D47*E47</f>
        <v>1.6900735952303427E-2</v>
      </c>
      <c r="H47" s="226"/>
      <c r="I47" s="79" t="s">
        <v>474</v>
      </c>
      <c r="J47" s="1">
        <f t="shared" si="1"/>
        <v>37</v>
      </c>
    </row>
    <row r="48" spans="1:11" x14ac:dyDescent="0.25">
      <c r="A48" s="1">
        <f t="shared" si="0"/>
        <v>38</v>
      </c>
      <c r="B48" s="4" t="s">
        <v>475</v>
      </c>
      <c r="C48" s="19">
        <f>G30</f>
        <v>0</v>
      </c>
      <c r="D48" s="226">
        <f>C48/C$50</f>
        <v>0</v>
      </c>
      <c r="E48" s="226">
        <f>G32</f>
        <v>0</v>
      </c>
      <c r="G48" s="226">
        <f>D48*E48</f>
        <v>0</v>
      </c>
      <c r="H48" s="226"/>
      <c r="I48" s="79" t="s">
        <v>476</v>
      </c>
      <c r="J48" s="1">
        <f t="shared" si="1"/>
        <v>38</v>
      </c>
    </row>
    <row r="49" spans="1:16" x14ac:dyDescent="0.25">
      <c r="A49" s="1">
        <f t="shared" si="0"/>
        <v>39</v>
      </c>
      <c r="B49" s="4" t="s">
        <v>477</v>
      </c>
      <c r="C49" s="19">
        <f>G39</f>
        <v>9073447.9780000001</v>
      </c>
      <c r="D49" s="231">
        <f>C49/C$50</f>
        <v>0.5383702447619384</v>
      </c>
      <c r="E49" s="64">
        <f>G42</f>
        <v>0.10100000000000001</v>
      </c>
      <c r="G49" s="231">
        <f>D49*E49</f>
        <v>5.4375394720955782E-2</v>
      </c>
      <c r="H49" s="226"/>
      <c r="I49" s="79" t="s">
        <v>478</v>
      </c>
      <c r="J49" s="1">
        <f t="shared" si="1"/>
        <v>39</v>
      </c>
    </row>
    <row r="50" spans="1:16" ht="16.5" thickBot="1" x14ac:dyDescent="0.3">
      <c r="A50" s="1">
        <f t="shared" si="0"/>
        <v>40</v>
      </c>
      <c r="B50" s="4" t="s">
        <v>479</v>
      </c>
      <c r="C50" s="93">
        <f>SUM(C47:C49)</f>
        <v>16853546.544</v>
      </c>
      <c r="D50" s="95">
        <f>SUM(D47:D49)</f>
        <v>1</v>
      </c>
      <c r="G50" s="95">
        <f>SUM(G47:G49)</f>
        <v>7.1276130673259205E-2</v>
      </c>
      <c r="H50" s="226"/>
      <c r="I50" s="79" t="s">
        <v>480</v>
      </c>
      <c r="J50" s="1">
        <f t="shared" si="1"/>
        <v>40</v>
      </c>
    </row>
    <row r="51" spans="1:16" ht="16.5" thickTop="1" x14ac:dyDescent="0.25">
      <c r="A51" s="1">
        <f t="shared" si="0"/>
        <v>41</v>
      </c>
      <c r="I51" s="79"/>
      <c r="J51" s="1">
        <f t="shared" si="1"/>
        <v>41</v>
      </c>
    </row>
    <row r="52" spans="1:16" ht="16.5" thickBot="1" x14ac:dyDescent="0.3">
      <c r="A52" s="1">
        <f t="shared" si="0"/>
        <v>42</v>
      </c>
      <c r="B52" s="65" t="s">
        <v>481</v>
      </c>
      <c r="G52" s="95">
        <f>G48+G49</f>
        <v>5.4375394720955782E-2</v>
      </c>
      <c r="H52" s="226"/>
      <c r="I52" s="79" t="s">
        <v>482</v>
      </c>
      <c r="J52" s="1">
        <f t="shared" si="1"/>
        <v>42</v>
      </c>
    </row>
    <row r="53" spans="1:16" ht="17.25" thickTop="1" thickBot="1" x14ac:dyDescent="0.3">
      <c r="A53" s="228">
        <f>A52+1</f>
        <v>43</v>
      </c>
      <c r="B53" s="162"/>
      <c r="C53" s="162"/>
      <c r="D53" s="162"/>
      <c r="E53" s="162"/>
      <c r="F53" s="162"/>
      <c r="G53" s="162"/>
      <c r="H53" s="162"/>
      <c r="I53" s="229"/>
      <c r="J53" s="228">
        <f>J52+1</f>
        <v>43</v>
      </c>
    </row>
    <row r="54" spans="1:16" x14ac:dyDescent="0.25">
      <c r="A54" s="1">
        <f t="shared" ref="A54:A103" si="2">A53+1</f>
        <v>44</v>
      </c>
      <c r="I54" s="79"/>
      <c r="J54" s="1">
        <f t="shared" ref="J54:J103" si="3">J53+1</f>
        <v>44</v>
      </c>
    </row>
    <row r="55" spans="1:16" ht="16.5" thickBot="1" x14ac:dyDescent="0.3">
      <c r="A55" s="1">
        <f>A54+1</f>
        <v>45</v>
      </c>
      <c r="B55" s="65" t="s">
        <v>483</v>
      </c>
      <c r="G55" s="318">
        <f>0.5%*0</f>
        <v>0</v>
      </c>
      <c r="H55" s="319" t="s">
        <v>12</v>
      </c>
      <c r="I55" s="1" t="s">
        <v>600</v>
      </c>
      <c r="J55" s="1">
        <f>J54+1</f>
        <v>45</v>
      </c>
      <c r="K55" s="320"/>
      <c r="L55" s="320"/>
      <c r="M55" s="320"/>
      <c r="N55" s="320"/>
      <c r="O55" s="320"/>
      <c r="P55" s="320"/>
    </row>
    <row r="56" spans="1:16" ht="16.5" thickTop="1" x14ac:dyDescent="0.25">
      <c r="A56" s="1">
        <f t="shared" si="2"/>
        <v>46</v>
      </c>
      <c r="C56" s="61" t="s">
        <v>278</v>
      </c>
      <c r="D56" s="61" t="s">
        <v>279</v>
      </c>
      <c r="E56" s="61" t="s">
        <v>463</v>
      </c>
      <c r="F56" s="61"/>
      <c r="G56" s="61" t="s">
        <v>464</v>
      </c>
      <c r="I56" s="79"/>
      <c r="J56" s="1">
        <f t="shared" si="3"/>
        <v>46</v>
      </c>
      <c r="K56" s="320"/>
      <c r="L56" s="320"/>
      <c r="M56" s="320"/>
      <c r="N56" s="320"/>
      <c r="O56" s="320"/>
      <c r="P56" s="320"/>
    </row>
    <row r="57" spans="1:16" x14ac:dyDescent="0.25">
      <c r="A57" s="1">
        <f t="shared" si="2"/>
        <v>47</v>
      </c>
      <c r="D57" s="1" t="s">
        <v>465</v>
      </c>
      <c r="E57" s="1" t="s">
        <v>466</v>
      </c>
      <c r="F57" s="1"/>
      <c r="G57" s="1" t="s">
        <v>467</v>
      </c>
      <c r="I57" s="79"/>
      <c r="J57" s="1">
        <f t="shared" si="3"/>
        <v>47</v>
      </c>
      <c r="K57" s="320"/>
      <c r="L57" s="320"/>
      <c r="M57" s="320"/>
      <c r="N57" s="320"/>
      <c r="O57" s="320"/>
      <c r="P57" s="320"/>
    </row>
    <row r="58" spans="1:16" ht="18.75" x14ac:dyDescent="0.25">
      <c r="A58" s="1">
        <f t="shared" si="2"/>
        <v>48</v>
      </c>
      <c r="B58" s="65" t="s">
        <v>468</v>
      </c>
      <c r="C58" s="8" t="s">
        <v>469</v>
      </c>
      <c r="D58" s="8" t="s">
        <v>470</v>
      </c>
      <c r="E58" s="8" t="s">
        <v>471</v>
      </c>
      <c r="F58" s="8"/>
      <c r="G58" s="8" t="s">
        <v>472</v>
      </c>
      <c r="I58" s="79"/>
      <c r="J58" s="1">
        <f t="shared" si="3"/>
        <v>48</v>
      </c>
      <c r="K58" s="320"/>
      <c r="L58" s="320"/>
      <c r="M58" s="320"/>
      <c r="N58" s="320"/>
      <c r="O58" s="320"/>
      <c r="P58" s="320"/>
    </row>
    <row r="59" spans="1:16" x14ac:dyDescent="0.25">
      <c r="A59" s="1">
        <f t="shared" si="2"/>
        <v>49</v>
      </c>
      <c r="I59" s="79"/>
      <c r="J59" s="1">
        <f t="shared" si="3"/>
        <v>49</v>
      </c>
      <c r="K59" s="320"/>
      <c r="L59" s="320"/>
      <c r="M59" s="320"/>
      <c r="N59" s="320"/>
      <c r="O59" s="320"/>
      <c r="P59" s="320"/>
    </row>
    <row r="60" spans="1:16" x14ac:dyDescent="0.25">
      <c r="A60" s="1">
        <f t="shared" si="2"/>
        <v>50</v>
      </c>
      <c r="B60" s="4" t="s">
        <v>473</v>
      </c>
      <c r="C60" s="60">
        <f>G17</f>
        <v>7780098.5659999996</v>
      </c>
      <c r="D60" s="226">
        <f>C60/C$63</f>
        <v>0.46162975523806166</v>
      </c>
      <c r="E60" s="232">
        <v>0</v>
      </c>
      <c r="G60" s="226">
        <f>D60*E60</f>
        <v>0</v>
      </c>
      <c r="I60" s="79" t="s">
        <v>484</v>
      </c>
      <c r="J60" s="1">
        <f t="shared" si="3"/>
        <v>50</v>
      </c>
      <c r="K60" s="320"/>
      <c r="L60" s="320"/>
      <c r="M60" s="320"/>
      <c r="N60" s="320"/>
      <c r="O60" s="320"/>
      <c r="P60" s="320"/>
    </row>
    <row r="61" spans="1:16" x14ac:dyDescent="0.25">
      <c r="A61" s="1">
        <f t="shared" si="2"/>
        <v>51</v>
      </c>
      <c r="B61" s="4" t="s">
        <v>475</v>
      </c>
      <c r="C61" s="19">
        <f>G30</f>
        <v>0</v>
      </c>
      <c r="D61" s="226">
        <f>C61/C$63</f>
        <v>0</v>
      </c>
      <c r="E61" s="232">
        <v>0</v>
      </c>
      <c r="G61" s="226">
        <f>D61*E61</f>
        <v>0</v>
      </c>
      <c r="I61" s="79" t="s">
        <v>484</v>
      </c>
      <c r="J61" s="1">
        <f t="shared" si="3"/>
        <v>51</v>
      </c>
    </row>
    <row r="62" spans="1:16" x14ac:dyDescent="0.25">
      <c r="A62" s="1">
        <f t="shared" si="2"/>
        <v>52</v>
      </c>
      <c r="B62" s="4" t="s">
        <v>477</v>
      </c>
      <c r="C62" s="19">
        <f>G39</f>
        <v>9073447.9780000001</v>
      </c>
      <c r="D62" s="231">
        <f>C62/C$63</f>
        <v>0.5383702447619384</v>
      </c>
      <c r="E62" s="321">
        <f>G55</f>
        <v>0</v>
      </c>
      <c r="F62" s="319" t="s">
        <v>12</v>
      </c>
      <c r="G62" s="322">
        <f>D62*E62</f>
        <v>0</v>
      </c>
      <c r="H62" s="319" t="s">
        <v>12</v>
      </c>
      <c r="I62" s="79" t="s">
        <v>485</v>
      </c>
      <c r="J62" s="1">
        <f t="shared" si="3"/>
        <v>52</v>
      </c>
    </row>
    <row r="63" spans="1:16" ht="16.5" thickBot="1" x14ac:dyDescent="0.3">
      <c r="A63" s="1">
        <f t="shared" si="2"/>
        <v>53</v>
      </c>
      <c r="B63" s="4" t="s">
        <v>479</v>
      </c>
      <c r="C63" s="93">
        <f>SUM(C60:C62)</f>
        <v>16853546.544</v>
      </c>
      <c r="D63" s="95">
        <f>SUM(D60:D62)</f>
        <v>1</v>
      </c>
      <c r="G63" s="323">
        <f>SUM(G60:G62)</f>
        <v>0</v>
      </c>
      <c r="H63" s="319" t="s">
        <v>12</v>
      </c>
      <c r="I63" s="79" t="s">
        <v>486</v>
      </c>
      <c r="J63" s="1">
        <f t="shared" si="3"/>
        <v>53</v>
      </c>
    </row>
    <row r="64" spans="1:16" ht="16.5" thickTop="1" x14ac:dyDescent="0.25">
      <c r="A64" s="1">
        <f t="shared" si="2"/>
        <v>54</v>
      </c>
      <c r="I64" s="79"/>
      <c r="J64" s="1">
        <f t="shared" si="3"/>
        <v>54</v>
      </c>
    </row>
    <row r="65" spans="1:10" ht="16.5" thickBot="1" x14ac:dyDescent="0.3">
      <c r="A65" s="1">
        <f t="shared" si="2"/>
        <v>55</v>
      </c>
      <c r="B65" s="65" t="s">
        <v>487</v>
      </c>
      <c r="G65" s="323">
        <f>G62</f>
        <v>0</v>
      </c>
      <c r="H65" s="319" t="s">
        <v>12</v>
      </c>
      <c r="I65" s="79" t="s">
        <v>488</v>
      </c>
      <c r="J65" s="1">
        <f t="shared" si="3"/>
        <v>55</v>
      </c>
    </row>
    <row r="66" spans="1:10" ht="16.5" thickTop="1" x14ac:dyDescent="0.25">
      <c r="B66" s="65"/>
      <c r="G66" s="226"/>
      <c r="H66" s="319"/>
      <c r="I66" s="79"/>
      <c r="J66" s="1"/>
    </row>
    <row r="67" spans="1:10" x14ac:dyDescent="0.25">
      <c r="A67" s="14" t="s">
        <v>12</v>
      </c>
      <c r="B67" s="34" t="s">
        <v>571</v>
      </c>
      <c r="G67" s="226"/>
      <c r="I67" s="79"/>
      <c r="J67" s="1"/>
    </row>
    <row r="68" spans="1:10" ht="18.75" x14ac:dyDescent="0.25">
      <c r="A68" s="98">
        <v>1</v>
      </c>
      <c r="B68" s="4" t="s">
        <v>489</v>
      </c>
      <c r="G68" s="226"/>
      <c r="I68" s="79"/>
      <c r="J68" s="1"/>
    </row>
    <row r="69" spans="1:10" x14ac:dyDescent="0.25">
      <c r="B69" s="65"/>
      <c r="G69" s="226"/>
      <c r="I69" s="79"/>
      <c r="J69" s="1"/>
    </row>
    <row r="70" spans="1:10" x14ac:dyDescent="0.25">
      <c r="B70" s="65"/>
      <c r="G70" s="226"/>
      <c r="I70" s="79"/>
      <c r="J70" s="1"/>
    </row>
    <row r="71" spans="1:10" x14ac:dyDescent="0.25">
      <c r="B71" s="410" t="s">
        <v>0</v>
      </c>
      <c r="C71" s="410"/>
      <c r="D71" s="410"/>
      <c r="E71" s="410"/>
      <c r="F71" s="410"/>
      <c r="G71" s="410"/>
      <c r="H71" s="410"/>
      <c r="I71" s="410"/>
      <c r="J71" s="1"/>
    </row>
    <row r="72" spans="1:10" x14ac:dyDescent="0.25">
      <c r="B72" s="410" t="s">
        <v>413</v>
      </c>
      <c r="C72" s="410"/>
      <c r="D72" s="410"/>
      <c r="E72" s="410"/>
      <c r="F72" s="410"/>
      <c r="G72" s="410"/>
      <c r="H72" s="410"/>
      <c r="I72" s="410"/>
      <c r="J72" s="1"/>
    </row>
    <row r="73" spans="1:10" x14ac:dyDescent="0.25">
      <c r="B73" s="410" t="s">
        <v>414</v>
      </c>
      <c r="C73" s="410"/>
      <c r="D73" s="410"/>
      <c r="E73" s="410"/>
      <c r="F73" s="410"/>
      <c r="G73" s="410"/>
      <c r="H73" s="410"/>
      <c r="I73" s="410"/>
      <c r="J73" s="1"/>
    </row>
    <row r="74" spans="1:10" x14ac:dyDescent="0.25">
      <c r="B74" s="415" t="str">
        <f>B5</f>
        <v>Base Period &amp; True-Up Period 12 - Months Ending December 31, 2022</v>
      </c>
      <c r="C74" s="415"/>
      <c r="D74" s="415"/>
      <c r="E74" s="415"/>
      <c r="F74" s="415"/>
      <c r="G74" s="415"/>
      <c r="H74" s="415"/>
      <c r="I74" s="415"/>
      <c r="J74" s="1"/>
    </row>
    <row r="75" spans="1:10" x14ac:dyDescent="0.25">
      <c r="B75" s="414" t="s">
        <v>5</v>
      </c>
      <c r="C75" s="411"/>
      <c r="D75" s="411"/>
      <c r="E75" s="411"/>
      <c r="F75" s="411"/>
      <c r="G75" s="411"/>
      <c r="H75" s="411"/>
      <c r="I75" s="411"/>
      <c r="J75" s="1"/>
    </row>
    <row r="76" spans="1:10" x14ac:dyDescent="0.25">
      <c r="B76" s="1"/>
      <c r="C76" s="1"/>
      <c r="D76" s="1"/>
      <c r="E76" s="1"/>
      <c r="F76" s="1"/>
      <c r="G76" s="1"/>
      <c r="H76" s="1"/>
      <c r="I76" s="79"/>
      <c r="J76" s="1"/>
    </row>
    <row r="77" spans="1:10" x14ac:dyDescent="0.25">
      <c r="A77" s="1" t="s">
        <v>6</v>
      </c>
      <c r="B77" s="2"/>
      <c r="C77" s="2"/>
      <c r="D77" s="2"/>
      <c r="E77" s="1" t="s">
        <v>186</v>
      </c>
      <c r="F77" s="2"/>
      <c r="G77" s="2"/>
      <c r="H77" s="2"/>
      <c r="I77" s="79"/>
      <c r="J77" s="1" t="s">
        <v>6</v>
      </c>
    </row>
    <row r="78" spans="1:10" x14ac:dyDescent="0.25">
      <c r="A78" s="1" t="s">
        <v>7</v>
      </c>
      <c r="B78" s="1"/>
      <c r="C78" s="1"/>
      <c r="D78" s="1"/>
      <c r="E78" s="8" t="s">
        <v>187</v>
      </c>
      <c r="F78" s="1"/>
      <c r="G78" s="70" t="s">
        <v>8</v>
      </c>
      <c r="H78" s="2"/>
      <c r="I78" s="222" t="s">
        <v>9</v>
      </c>
      <c r="J78" s="1" t="s">
        <v>7</v>
      </c>
    </row>
    <row r="79" spans="1:10" x14ac:dyDescent="0.25">
      <c r="I79" s="79"/>
      <c r="J79" s="1"/>
    </row>
    <row r="80" spans="1:10" ht="19.5" thickBot="1" x14ac:dyDescent="0.3">
      <c r="A80" s="1">
        <v>1</v>
      </c>
      <c r="B80" s="65" t="s">
        <v>490</v>
      </c>
      <c r="G80" s="230">
        <v>0</v>
      </c>
      <c r="H80" s="2"/>
      <c r="I80" s="233"/>
      <c r="J80" s="1">
        <f>A80</f>
        <v>1</v>
      </c>
    </row>
    <row r="81" spans="1:10" ht="16.5" thickTop="1" x14ac:dyDescent="0.25">
      <c r="A81" s="1">
        <f t="shared" si="2"/>
        <v>2</v>
      </c>
      <c r="C81" s="61" t="s">
        <v>278</v>
      </c>
      <c r="D81" s="61" t="s">
        <v>279</v>
      </c>
      <c r="E81" s="61" t="s">
        <v>463</v>
      </c>
      <c r="F81" s="61"/>
      <c r="G81" s="61" t="s">
        <v>464</v>
      </c>
      <c r="H81" s="61"/>
      <c r="I81" s="79"/>
      <c r="J81" s="1">
        <f t="shared" si="3"/>
        <v>2</v>
      </c>
    </row>
    <row r="82" spans="1:10" x14ac:dyDescent="0.25">
      <c r="A82" s="1">
        <f t="shared" si="2"/>
        <v>3</v>
      </c>
      <c r="D82" s="1" t="s">
        <v>465</v>
      </c>
      <c r="E82" s="1" t="s">
        <v>466</v>
      </c>
      <c r="F82" s="1"/>
      <c r="G82" s="1" t="s">
        <v>467</v>
      </c>
      <c r="H82" s="1"/>
      <c r="I82" s="79"/>
      <c r="J82" s="1">
        <f t="shared" si="3"/>
        <v>3</v>
      </c>
    </row>
    <row r="83" spans="1:10" ht="18.75" x14ac:dyDescent="0.25">
      <c r="A83" s="1">
        <f t="shared" si="2"/>
        <v>4</v>
      </c>
      <c r="B83" s="65" t="s">
        <v>491</v>
      </c>
      <c r="C83" s="8" t="s">
        <v>492</v>
      </c>
      <c r="D83" s="8" t="s">
        <v>470</v>
      </c>
      <c r="E83" s="8" t="s">
        <v>471</v>
      </c>
      <c r="F83" s="8"/>
      <c r="G83" s="8" t="s">
        <v>472</v>
      </c>
      <c r="H83" s="1"/>
      <c r="I83" s="79"/>
      <c r="J83" s="1">
        <f t="shared" si="3"/>
        <v>4</v>
      </c>
    </row>
    <row r="84" spans="1:10" x14ac:dyDescent="0.25">
      <c r="A84" s="1">
        <f t="shared" si="2"/>
        <v>5</v>
      </c>
      <c r="I84" s="79"/>
      <c r="J84" s="1">
        <f t="shared" si="3"/>
        <v>5</v>
      </c>
    </row>
    <row r="85" spans="1:10" x14ac:dyDescent="0.25">
      <c r="A85" s="1">
        <f t="shared" si="2"/>
        <v>6</v>
      </c>
      <c r="B85" s="4" t="s">
        <v>473</v>
      </c>
      <c r="C85" s="60">
        <f>G17</f>
        <v>7780098.5659999996</v>
      </c>
      <c r="D85" s="226">
        <f>C85/C$88</f>
        <v>0.46162975523806166</v>
      </c>
      <c r="E85" s="226">
        <f>G27</f>
        <v>3.6611019459930061E-2</v>
      </c>
      <c r="G85" s="226">
        <f>D85*E85</f>
        <v>1.6900735952303427E-2</v>
      </c>
      <c r="H85" s="226"/>
      <c r="I85" s="79" t="s">
        <v>493</v>
      </c>
      <c r="J85" s="1">
        <f t="shared" si="3"/>
        <v>6</v>
      </c>
    </row>
    <row r="86" spans="1:10" x14ac:dyDescent="0.25">
      <c r="A86" s="1">
        <f t="shared" si="2"/>
        <v>7</v>
      </c>
      <c r="B86" s="4" t="s">
        <v>475</v>
      </c>
      <c r="C86" s="19">
        <f>G30</f>
        <v>0</v>
      </c>
      <c r="D86" s="226">
        <f>C86/C$88</f>
        <v>0</v>
      </c>
      <c r="E86" s="226">
        <f>G32</f>
        <v>0</v>
      </c>
      <c r="G86" s="226">
        <f>D86*E86</f>
        <v>0</v>
      </c>
      <c r="H86" s="226"/>
      <c r="I86" s="79" t="s">
        <v>494</v>
      </c>
      <c r="J86" s="1">
        <f t="shared" si="3"/>
        <v>7</v>
      </c>
    </row>
    <row r="87" spans="1:10" x14ac:dyDescent="0.25">
      <c r="A87" s="1">
        <f t="shared" si="2"/>
        <v>8</v>
      </c>
      <c r="B87" s="4" t="s">
        <v>477</v>
      </c>
      <c r="C87" s="19">
        <f>G39</f>
        <v>9073447.9780000001</v>
      </c>
      <c r="D87" s="231">
        <f>C87/C$88</f>
        <v>0.5383702447619384</v>
      </c>
      <c r="E87" s="64">
        <f>G80</f>
        <v>0</v>
      </c>
      <c r="G87" s="231">
        <f>D87*E87</f>
        <v>0</v>
      </c>
      <c r="H87" s="226"/>
      <c r="I87" s="79" t="s">
        <v>495</v>
      </c>
      <c r="J87" s="1">
        <f t="shared" si="3"/>
        <v>8</v>
      </c>
    </row>
    <row r="88" spans="1:10" ht="16.5" thickBot="1" x14ac:dyDescent="0.3">
      <c r="A88" s="1">
        <f t="shared" si="2"/>
        <v>9</v>
      </c>
      <c r="B88" s="4" t="s">
        <v>479</v>
      </c>
      <c r="C88" s="93">
        <f>SUM(C85:C87)</f>
        <v>16853546.544</v>
      </c>
      <c r="D88" s="95">
        <f>SUM(D85:D87)</f>
        <v>1</v>
      </c>
      <c r="G88" s="95">
        <f>SUM(G85:G87)</f>
        <v>1.6900735952303427E-2</v>
      </c>
      <c r="H88" s="226"/>
      <c r="I88" s="79" t="s">
        <v>496</v>
      </c>
      <c r="J88" s="1">
        <f t="shared" si="3"/>
        <v>9</v>
      </c>
    </row>
    <row r="89" spans="1:10" ht="16.5" thickTop="1" x14ac:dyDescent="0.25">
      <c r="A89" s="1">
        <f t="shared" si="2"/>
        <v>10</v>
      </c>
      <c r="I89" s="79"/>
      <c r="J89" s="1">
        <f t="shared" si="3"/>
        <v>10</v>
      </c>
    </row>
    <row r="90" spans="1:10" ht="16.5" thickBot="1" x14ac:dyDescent="0.3">
      <c r="A90" s="1">
        <f t="shared" si="2"/>
        <v>11</v>
      </c>
      <c r="B90" s="65" t="s">
        <v>497</v>
      </c>
      <c r="G90" s="95">
        <f>G86+G87</f>
        <v>0</v>
      </c>
      <c r="H90" s="226"/>
      <c r="I90" s="79" t="s">
        <v>498</v>
      </c>
      <c r="J90" s="1">
        <f t="shared" si="3"/>
        <v>11</v>
      </c>
    </row>
    <row r="91" spans="1:10" ht="17.25" thickTop="1" thickBot="1" x14ac:dyDescent="0.3">
      <c r="A91" s="228">
        <f t="shared" si="2"/>
        <v>12</v>
      </c>
      <c r="B91" s="234"/>
      <c r="C91" s="162"/>
      <c r="D91" s="162"/>
      <c r="E91" s="162"/>
      <c r="F91" s="162"/>
      <c r="G91" s="235"/>
      <c r="H91" s="235"/>
      <c r="I91" s="229"/>
      <c r="J91" s="228">
        <f t="shared" si="3"/>
        <v>12</v>
      </c>
    </row>
    <row r="92" spans="1:10" x14ac:dyDescent="0.25">
      <c r="A92" s="1">
        <f t="shared" si="2"/>
        <v>13</v>
      </c>
      <c r="I92" s="79"/>
      <c r="J92" s="1">
        <f t="shared" si="3"/>
        <v>13</v>
      </c>
    </row>
    <row r="93" spans="1:10" ht="16.5" thickBot="1" x14ac:dyDescent="0.3">
      <c r="A93" s="1">
        <f t="shared" si="2"/>
        <v>14</v>
      </c>
      <c r="B93" s="65" t="s">
        <v>483</v>
      </c>
      <c r="G93" s="230">
        <v>0</v>
      </c>
      <c r="I93" s="79" t="s">
        <v>499</v>
      </c>
      <c r="J93" s="1">
        <f t="shared" si="3"/>
        <v>14</v>
      </c>
    </row>
    <row r="94" spans="1:10" ht="16.5" thickTop="1" x14ac:dyDescent="0.25">
      <c r="A94" s="1">
        <f t="shared" si="2"/>
        <v>15</v>
      </c>
      <c r="C94" s="61" t="s">
        <v>278</v>
      </c>
      <c r="D94" s="61" t="s">
        <v>279</v>
      </c>
      <c r="E94" s="61" t="s">
        <v>463</v>
      </c>
      <c r="F94" s="61"/>
      <c r="G94" s="61" t="s">
        <v>464</v>
      </c>
      <c r="I94" s="79"/>
      <c r="J94" s="1">
        <f t="shared" si="3"/>
        <v>15</v>
      </c>
    </row>
    <row r="95" spans="1:10" x14ac:dyDescent="0.25">
      <c r="A95" s="1">
        <f t="shared" si="2"/>
        <v>16</v>
      </c>
      <c r="D95" s="1" t="s">
        <v>465</v>
      </c>
      <c r="E95" s="1" t="s">
        <v>466</v>
      </c>
      <c r="F95" s="1"/>
      <c r="G95" s="1" t="s">
        <v>467</v>
      </c>
      <c r="I95" s="79"/>
      <c r="J95" s="1">
        <f t="shared" si="3"/>
        <v>16</v>
      </c>
    </row>
    <row r="96" spans="1:10" ht="18.75" x14ac:dyDescent="0.25">
      <c r="A96" s="1">
        <f t="shared" si="2"/>
        <v>17</v>
      </c>
      <c r="B96" s="65" t="s">
        <v>468</v>
      </c>
      <c r="C96" s="8" t="s">
        <v>492</v>
      </c>
      <c r="D96" s="8" t="s">
        <v>470</v>
      </c>
      <c r="E96" s="8" t="s">
        <v>471</v>
      </c>
      <c r="F96" s="8"/>
      <c r="G96" s="8" t="s">
        <v>472</v>
      </c>
      <c r="I96" s="79"/>
      <c r="J96" s="1">
        <f t="shared" si="3"/>
        <v>17</v>
      </c>
    </row>
    <row r="97" spans="1:10" x14ac:dyDescent="0.25">
      <c r="A97" s="1">
        <f t="shared" si="2"/>
        <v>18</v>
      </c>
      <c r="I97" s="79"/>
      <c r="J97" s="1">
        <f t="shared" si="3"/>
        <v>18</v>
      </c>
    </row>
    <row r="98" spans="1:10" x14ac:dyDescent="0.25">
      <c r="A98" s="1">
        <f t="shared" si="2"/>
        <v>19</v>
      </c>
      <c r="B98" s="4" t="s">
        <v>473</v>
      </c>
      <c r="C98" s="60">
        <f>G17</f>
        <v>7780098.5659999996</v>
      </c>
      <c r="D98" s="226">
        <f>C98/C$101</f>
        <v>0.46162975523806166</v>
      </c>
      <c r="E98" s="232">
        <v>0</v>
      </c>
      <c r="G98" s="226">
        <f>D98*E98</f>
        <v>0</v>
      </c>
      <c r="I98" s="79" t="s">
        <v>484</v>
      </c>
      <c r="J98" s="1">
        <f t="shared" si="3"/>
        <v>19</v>
      </c>
    </row>
    <row r="99" spans="1:10" x14ac:dyDescent="0.25">
      <c r="A99" s="1">
        <f t="shared" si="2"/>
        <v>20</v>
      </c>
      <c r="B99" s="4" t="s">
        <v>475</v>
      </c>
      <c r="C99" s="19">
        <f>G30</f>
        <v>0</v>
      </c>
      <c r="D99" s="226">
        <f>C99/C$101</f>
        <v>0</v>
      </c>
      <c r="E99" s="232">
        <v>0</v>
      </c>
      <c r="G99" s="226">
        <f>D99*E99</f>
        <v>0</v>
      </c>
      <c r="I99" s="79" t="s">
        <v>484</v>
      </c>
      <c r="J99" s="1">
        <f t="shared" si="3"/>
        <v>20</v>
      </c>
    </row>
    <row r="100" spans="1:10" x14ac:dyDescent="0.25">
      <c r="A100" s="1">
        <f t="shared" si="2"/>
        <v>21</v>
      </c>
      <c r="B100" s="4" t="s">
        <v>477</v>
      </c>
      <c r="C100" s="19">
        <f>G39</f>
        <v>9073447.9780000001</v>
      </c>
      <c r="D100" s="231">
        <f>C100/C$101</f>
        <v>0.5383702447619384</v>
      </c>
      <c r="E100" s="64">
        <f>G93</f>
        <v>0</v>
      </c>
      <c r="G100" s="231">
        <f>D100*E100</f>
        <v>0</v>
      </c>
      <c r="I100" s="79" t="s">
        <v>500</v>
      </c>
      <c r="J100" s="1">
        <f t="shared" si="3"/>
        <v>21</v>
      </c>
    </row>
    <row r="101" spans="1:10" ht="16.5" thickBot="1" x14ac:dyDescent="0.3">
      <c r="A101" s="1">
        <f t="shared" si="2"/>
        <v>22</v>
      </c>
      <c r="B101" s="4" t="s">
        <v>479</v>
      </c>
      <c r="C101" s="93">
        <f>SUM(C98:C100)</f>
        <v>16853546.544</v>
      </c>
      <c r="D101" s="95">
        <f>SUM(D98:D100)</f>
        <v>1</v>
      </c>
      <c r="G101" s="95">
        <f>SUM(G98:G100)</f>
        <v>0</v>
      </c>
      <c r="I101" s="79" t="s">
        <v>127</v>
      </c>
      <c r="J101" s="1">
        <f t="shared" si="3"/>
        <v>22</v>
      </c>
    </row>
    <row r="102" spans="1:10" ht="16.5" thickTop="1" x14ac:dyDescent="0.25">
      <c r="A102" s="1">
        <f t="shared" si="2"/>
        <v>23</v>
      </c>
      <c r="I102" s="79"/>
      <c r="J102" s="1">
        <f t="shared" si="3"/>
        <v>23</v>
      </c>
    </row>
    <row r="103" spans="1:10" ht="16.5" thickBot="1" x14ac:dyDescent="0.3">
      <c r="A103" s="1">
        <f t="shared" si="2"/>
        <v>24</v>
      </c>
      <c r="B103" s="65" t="s">
        <v>487</v>
      </c>
      <c r="G103" s="95">
        <f>G100</f>
        <v>0</v>
      </c>
      <c r="I103" s="79" t="s">
        <v>501</v>
      </c>
      <c r="J103" s="1">
        <f t="shared" si="3"/>
        <v>24</v>
      </c>
    </row>
    <row r="104" spans="1:10" ht="16.5" thickTop="1" x14ac:dyDescent="0.25">
      <c r="B104" s="65"/>
      <c r="G104" s="226"/>
      <c r="I104" s="79"/>
      <c r="J104" s="1"/>
    </row>
    <row r="105" spans="1:10" ht="18.75" x14ac:dyDescent="0.25">
      <c r="A105" s="98">
        <v>1</v>
      </c>
      <c r="B105" s="4" t="s">
        <v>502</v>
      </c>
      <c r="G105" s="226"/>
      <c r="I105" s="79"/>
      <c r="J105" s="1"/>
    </row>
    <row r="106" spans="1:10" ht="18.75" x14ac:dyDescent="0.25">
      <c r="A106" s="98">
        <v>2</v>
      </c>
      <c r="B106" s="4" t="s">
        <v>489</v>
      </c>
      <c r="G106" s="94"/>
      <c r="H106" s="94"/>
      <c r="J106" s="1" t="s">
        <v>1</v>
      </c>
    </row>
    <row r="107" spans="1:10" ht="18.75" x14ac:dyDescent="0.25">
      <c r="A107" s="98"/>
      <c r="G107" s="94"/>
      <c r="H107" s="94"/>
      <c r="J107" s="1"/>
    </row>
    <row r="108" spans="1:10" ht="18.75" x14ac:dyDescent="0.25">
      <c r="A108" s="98"/>
      <c r="G108" s="94"/>
      <c r="H108" s="94"/>
      <c r="J108" s="1"/>
    </row>
    <row r="109" spans="1:10" x14ac:dyDescent="0.25">
      <c r="B109" s="410" t="s">
        <v>0</v>
      </c>
      <c r="C109" s="410"/>
      <c r="D109" s="410"/>
      <c r="E109" s="410"/>
      <c r="F109" s="410"/>
      <c r="G109" s="410"/>
      <c r="H109" s="410"/>
      <c r="I109" s="410"/>
      <c r="J109" s="1"/>
    </row>
    <row r="110" spans="1:10" x14ac:dyDescent="0.25">
      <c r="B110" s="410" t="s">
        <v>413</v>
      </c>
      <c r="C110" s="410"/>
      <c r="D110" s="410"/>
      <c r="E110" s="410"/>
      <c r="F110" s="410"/>
      <c r="G110" s="410"/>
      <c r="H110" s="410"/>
      <c r="I110" s="410"/>
      <c r="J110" s="1"/>
    </row>
    <row r="111" spans="1:10" x14ac:dyDescent="0.25">
      <c r="B111" s="410" t="s">
        <v>414</v>
      </c>
      <c r="C111" s="410"/>
      <c r="D111" s="410"/>
      <c r="E111" s="410"/>
      <c r="F111" s="410"/>
      <c r="G111" s="410"/>
      <c r="H111" s="410"/>
      <c r="I111" s="410"/>
      <c r="J111" s="1"/>
    </row>
    <row r="112" spans="1:10" x14ac:dyDescent="0.25">
      <c r="B112" s="415" t="str">
        <f>B5</f>
        <v>Base Period &amp; True-Up Period 12 - Months Ending December 31, 2022</v>
      </c>
      <c r="C112" s="415"/>
      <c r="D112" s="415"/>
      <c r="E112" s="415"/>
      <c r="F112" s="415"/>
      <c r="G112" s="415"/>
      <c r="H112" s="415"/>
      <c r="I112" s="415"/>
      <c r="J112" s="1"/>
    </row>
    <row r="113" spans="1:12" x14ac:dyDescent="0.25">
      <c r="B113" s="414" t="s">
        <v>5</v>
      </c>
      <c r="C113" s="411"/>
      <c r="D113" s="411"/>
      <c r="E113" s="411"/>
      <c r="F113" s="411"/>
      <c r="G113" s="411"/>
      <c r="H113" s="411"/>
      <c r="I113" s="411"/>
      <c r="J113" s="1"/>
    </row>
    <row r="114" spans="1:12" x14ac:dyDescent="0.25">
      <c r="B114" s="1"/>
      <c r="C114" s="1"/>
      <c r="D114" s="1"/>
      <c r="E114" s="1"/>
      <c r="F114" s="1"/>
      <c r="G114" s="1"/>
      <c r="H114" s="1"/>
      <c r="I114" s="79"/>
      <c r="J114" s="1"/>
    </row>
    <row r="115" spans="1:12" x14ac:dyDescent="0.25">
      <c r="A115" s="1" t="s">
        <v>6</v>
      </c>
      <c r="B115" s="2"/>
      <c r="C115" s="2"/>
      <c r="D115" s="2"/>
      <c r="E115" s="2"/>
      <c r="F115" s="2"/>
      <c r="G115" s="2"/>
      <c r="H115" s="2"/>
      <c r="I115" s="79"/>
      <c r="J115" s="1" t="s">
        <v>6</v>
      </c>
    </row>
    <row r="116" spans="1:12" x14ac:dyDescent="0.25">
      <c r="A116" s="1" t="s">
        <v>7</v>
      </c>
      <c r="B116" s="1"/>
      <c r="C116" s="1"/>
      <c r="D116" s="1"/>
      <c r="E116" s="1"/>
      <c r="F116" s="1"/>
      <c r="G116" s="8" t="s">
        <v>8</v>
      </c>
      <c r="H116" s="2"/>
      <c r="I116" s="222" t="s">
        <v>9</v>
      </c>
      <c r="J116" s="1" t="s">
        <v>7</v>
      </c>
    </row>
    <row r="117" spans="1:12" x14ac:dyDescent="0.25">
      <c r="G117" s="1"/>
      <c r="H117" s="1"/>
      <c r="I117" s="79"/>
      <c r="J117" s="1"/>
    </row>
    <row r="118" spans="1:12" ht="18.75" x14ac:dyDescent="0.25">
      <c r="A118" s="1">
        <v>1</v>
      </c>
      <c r="B118" s="65" t="s">
        <v>503</v>
      </c>
      <c r="E118" s="2"/>
      <c r="F118" s="2"/>
      <c r="G118" s="237"/>
      <c r="H118" s="237"/>
      <c r="I118" s="79"/>
      <c r="J118" s="1">
        <v>1</v>
      </c>
    </row>
    <row r="119" spans="1:12" x14ac:dyDescent="0.25">
      <c r="A119" s="1">
        <f>A118+1</f>
        <v>2</v>
      </c>
      <c r="B119" s="41"/>
      <c r="E119" s="2"/>
      <c r="F119" s="2"/>
      <c r="G119" s="237"/>
      <c r="H119" s="237"/>
      <c r="I119" s="79"/>
      <c r="J119" s="1">
        <f>J118+1</f>
        <v>2</v>
      </c>
    </row>
    <row r="120" spans="1:12" x14ac:dyDescent="0.25">
      <c r="A120" s="1">
        <f>A119+1</f>
        <v>3</v>
      </c>
      <c r="B120" s="65" t="s">
        <v>504</v>
      </c>
      <c r="E120" s="2"/>
      <c r="F120" s="2"/>
      <c r="G120" s="237"/>
      <c r="H120" s="237"/>
      <c r="I120" s="79"/>
      <c r="J120" s="1">
        <f>J119+1</f>
        <v>3</v>
      </c>
    </row>
    <row r="121" spans="1:12" x14ac:dyDescent="0.25">
      <c r="A121" s="1">
        <f>A120+1</f>
        <v>4</v>
      </c>
      <c r="B121" s="2"/>
      <c r="C121" s="2"/>
      <c r="D121" s="2"/>
      <c r="E121" s="2"/>
      <c r="F121" s="2"/>
      <c r="G121" s="237"/>
      <c r="H121" s="237"/>
      <c r="I121" s="79"/>
      <c r="J121" s="1">
        <f>J120+1</f>
        <v>4</v>
      </c>
    </row>
    <row r="122" spans="1:12" x14ac:dyDescent="0.25">
      <c r="A122" s="1">
        <f t="shared" ref="A122:A183" si="4">A121+1</f>
        <v>5</v>
      </c>
      <c r="B122" s="11" t="s">
        <v>505</v>
      </c>
      <c r="C122" s="2"/>
      <c r="D122" s="2"/>
      <c r="E122" s="2"/>
      <c r="F122" s="2"/>
      <c r="G122" s="237"/>
      <c r="H122" s="237"/>
      <c r="I122" s="238"/>
      <c r="J122" s="1">
        <f t="shared" ref="J122:J183" si="5">J121+1</f>
        <v>5</v>
      </c>
    </row>
    <row r="123" spans="1:12" x14ac:dyDescent="0.25">
      <c r="A123" s="1">
        <f t="shared" si="4"/>
        <v>6</v>
      </c>
      <c r="B123" s="4" t="s">
        <v>506</v>
      </c>
      <c r="D123" s="2"/>
      <c r="E123" s="2"/>
      <c r="F123" s="2"/>
      <c r="G123" s="239">
        <f>G52</f>
        <v>5.4375394720955782E-2</v>
      </c>
      <c r="H123" s="2"/>
      <c r="I123" s="79" t="s">
        <v>507</v>
      </c>
      <c r="J123" s="1">
        <f t="shared" si="5"/>
        <v>6</v>
      </c>
      <c r="K123" s="1"/>
    </row>
    <row r="124" spans="1:12" x14ac:dyDescent="0.25">
      <c r="A124" s="1">
        <f t="shared" si="4"/>
        <v>7</v>
      </c>
      <c r="B124" s="4" t="s">
        <v>508</v>
      </c>
      <c r="D124" s="2"/>
      <c r="E124" s="2"/>
      <c r="F124" s="2"/>
      <c r="G124" s="54">
        <v>3759.0100778383921</v>
      </c>
      <c r="H124" s="2"/>
      <c r="I124" s="79" t="s">
        <v>509</v>
      </c>
      <c r="J124" s="1">
        <f t="shared" si="5"/>
        <v>7</v>
      </c>
      <c r="K124" s="1"/>
    </row>
    <row r="125" spans="1:12" x14ac:dyDescent="0.25">
      <c r="A125" s="1">
        <f t="shared" si="4"/>
        <v>8</v>
      </c>
      <c r="B125" s="4" t="s">
        <v>510</v>
      </c>
      <c r="D125" s="2"/>
      <c r="E125" s="2"/>
      <c r="F125" s="2"/>
      <c r="G125" s="240">
        <v>9934.6749924400028</v>
      </c>
      <c r="H125" s="2"/>
      <c r="I125" s="233" t="s">
        <v>511</v>
      </c>
      <c r="J125" s="1">
        <f t="shared" si="5"/>
        <v>8</v>
      </c>
      <c r="K125" s="2"/>
    </row>
    <row r="126" spans="1:12" x14ac:dyDescent="0.25">
      <c r="A126" s="1">
        <f t="shared" si="4"/>
        <v>9</v>
      </c>
      <c r="B126" s="4" t="s">
        <v>512</v>
      </c>
      <c r="D126" s="2"/>
      <c r="E126" s="241"/>
      <c r="F126" s="2"/>
      <c r="G126" s="30">
        <v>5032002.7152029276</v>
      </c>
      <c r="H126" s="14"/>
      <c r="I126" s="79" t="s">
        <v>513</v>
      </c>
      <c r="J126" s="1">
        <f t="shared" si="5"/>
        <v>9</v>
      </c>
    </row>
    <row r="127" spans="1:12" x14ac:dyDescent="0.25">
      <c r="A127" s="1">
        <f t="shared" si="4"/>
        <v>10</v>
      </c>
      <c r="B127" s="4" t="s">
        <v>514</v>
      </c>
      <c r="D127" s="64"/>
      <c r="E127" s="2"/>
      <c r="F127" s="2"/>
      <c r="G127" s="242" t="s">
        <v>515</v>
      </c>
      <c r="H127" s="2"/>
      <c r="I127" s="79" t="s">
        <v>516</v>
      </c>
      <c r="J127" s="1">
        <f t="shared" si="5"/>
        <v>10</v>
      </c>
      <c r="L127" s="243"/>
    </row>
    <row r="128" spans="1:12" x14ac:dyDescent="0.25">
      <c r="A128" s="1">
        <f t="shared" si="4"/>
        <v>11</v>
      </c>
      <c r="G128" s="1"/>
      <c r="H128" s="1"/>
      <c r="J128" s="1">
        <f t="shared" si="5"/>
        <v>11</v>
      </c>
    </row>
    <row r="129" spans="1:12" x14ac:dyDescent="0.25">
      <c r="A129" s="1">
        <f t="shared" si="4"/>
        <v>12</v>
      </c>
      <c r="B129" s="4" t="s">
        <v>517</v>
      </c>
      <c r="D129" s="2"/>
      <c r="E129" s="2"/>
      <c r="F129" s="2"/>
      <c r="G129" s="244">
        <f>(((G123)+(G125/G126))*G127-(G124/G126))/(1-G127)</f>
        <v>1.4033436558603356E-2</v>
      </c>
      <c r="H129" s="244"/>
      <c r="I129" s="79" t="s">
        <v>518</v>
      </c>
      <c r="J129" s="1">
        <f t="shared" si="5"/>
        <v>12</v>
      </c>
      <c r="L129" s="245"/>
    </row>
    <row r="130" spans="1:12" x14ac:dyDescent="0.25">
      <c r="A130" s="1">
        <f t="shared" si="4"/>
        <v>13</v>
      </c>
      <c r="B130" s="31" t="s">
        <v>519</v>
      </c>
      <c r="G130" s="1"/>
      <c r="H130" s="1"/>
      <c r="J130" s="1">
        <f t="shared" si="5"/>
        <v>13</v>
      </c>
    </row>
    <row r="131" spans="1:12" x14ac:dyDescent="0.25">
      <c r="A131" s="1">
        <f t="shared" si="4"/>
        <v>14</v>
      </c>
      <c r="G131" s="246"/>
      <c r="H131" s="1"/>
      <c r="J131" s="1">
        <f t="shared" si="5"/>
        <v>14</v>
      </c>
    </row>
    <row r="132" spans="1:12" x14ac:dyDescent="0.25">
      <c r="A132" s="1">
        <f t="shared" si="4"/>
        <v>15</v>
      </c>
      <c r="B132" s="65" t="s">
        <v>520</v>
      </c>
      <c r="C132" s="2"/>
      <c r="D132" s="2"/>
      <c r="E132" s="2"/>
      <c r="F132" s="2"/>
      <c r="G132" s="247"/>
      <c r="H132" s="247"/>
      <c r="I132" s="248"/>
      <c r="J132" s="1">
        <f t="shared" si="5"/>
        <v>15</v>
      </c>
      <c r="K132" s="249"/>
    </row>
    <row r="133" spans="1:12" x14ac:dyDescent="0.25">
      <c r="A133" s="1">
        <f t="shared" si="4"/>
        <v>16</v>
      </c>
      <c r="B133" s="88"/>
      <c r="C133" s="2"/>
      <c r="D133" s="2"/>
      <c r="E133" s="2"/>
      <c r="F133" s="2"/>
      <c r="G133" s="247"/>
      <c r="H133" s="247"/>
      <c r="I133" s="250"/>
      <c r="J133" s="1">
        <f t="shared" si="5"/>
        <v>16</v>
      </c>
      <c r="K133" s="2"/>
    </row>
    <row r="134" spans="1:12" x14ac:dyDescent="0.25">
      <c r="A134" s="1">
        <f t="shared" si="4"/>
        <v>17</v>
      </c>
      <c r="B134" s="11" t="s">
        <v>505</v>
      </c>
      <c r="C134" s="2"/>
      <c r="D134" s="2"/>
      <c r="E134" s="2"/>
      <c r="F134" s="2"/>
      <c r="G134" s="247"/>
      <c r="H134" s="247"/>
      <c r="I134" s="250"/>
      <c r="J134" s="1">
        <f t="shared" si="5"/>
        <v>17</v>
      </c>
      <c r="K134" s="2"/>
    </row>
    <row r="135" spans="1:12" x14ac:dyDescent="0.25">
      <c r="A135" s="1">
        <f t="shared" si="4"/>
        <v>18</v>
      </c>
      <c r="B135" s="4" t="s">
        <v>506</v>
      </c>
      <c r="D135" s="2"/>
      <c r="E135" s="2"/>
      <c r="F135" s="2"/>
      <c r="G135" s="226">
        <f>G123</f>
        <v>5.4375394720955782E-2</v>
      </c>
      <c r="H135" s="226"/>
      <c r="I135" s="79" t="s">
        <v>521</v>
      </c>
      <c r="J135" s="1">
        <f t="shared" si="5"/>
        <v>18</v>
      </c>
      <c r="K135" s="1"/>
    </row>
    <row r="136" spans="1:12" x14ac:dyDescent="0.25">
      <c r="A136" s="1">
        <f t="shared" si="4"/>
        <v>19</v>
      </c>
      <c r="B136" s="4" t="s">
        <v>522</v>
      </c>
      <c r="D136" s="2"/>
      <c r="E136" s="2"/>
      <c r="F136" s="2"/>
      <c r="G136" s="251">
        <v>0</v>
      </c>
      <c r="H136" s="226"/>
      <c r="I136" s="79" t="s">
        <v>523</v>
      </c>
      <c r="J136" s="1">
        <f t="shared" si="5"/>
        <v>19</v>
      </c>
      <c r="K136" s="1"/>
    </row>
    <row r="137" spans="1:12" x14ac:dyDescent="0.25">
      <c r="A137" s="1">
        <f t="shared" si="4"/>
        <v>20</v>
      </c>
      <c r="B137" s="4" t="s">
        <v>510</v>
      </c>
      <c r="D137" s="2"/>
      <c r="E137" s="2"/>
      <c r="F137" s="2"/>
      <c r="G137" s="251">
        <f>G125</f>
        <v>9934.6749924400028</v>
      </c>
      <c r="H137" s="251"/>
      <c r="I137" s="79" t="s">
        <v>524</v>
      </c>
      <c r="J137" s="1">
        <f t="shared" si="5"/>
        <v>20</v>
      </c>
      <c r="K137" s="1"/>
    </row>
    <row r="138" spans="1:12" x14ac:dyDescent="0.25">
      <c r="A138" s="1">
        <f t="shared" si="4"/>
        <v>21</v>
      </c>
      <c r="B138" s="4" t="s">
        <v>512</v>
      </c>
      <c r="D138" s="2"/>
      <c r="E138" s="2"/>
      <c r="F138" s="2"/>
      <c r="G138" s="29">
        <f>G126</f>
        <v>5032002.7152029276</v>
      </c>
      <c r="H138" s="14"/>
      <c r="I138" s="79" t="s">
        <v>525</v>
      </c>
      <c r="J138" s="1">
        <f t="shared" si="5"/>
        <v>21</v>
      </c>
      <c r="K138" s="1"/>
    </row>
    <row r="139" spans="1:12" x14ac:dyDescent="0.25">
      <c r="A139" s="1">
        <f t="shared" si="4"/>
        <v>22</v>
      </c>
      <c r="B139" s="4" t="s">
        <v>526</v>
      </c>
      <c r="D139" s="2"/>
      <c r="E139" s="2"/>
      <c r="F139" s="2"/>
      <c r="G139" s="244">
        <f>G129</f>
        <v>1.4033436558603356E-2</v>
      </c>
      <c r="H139" s="244"/>
      <c r="I139" s="79" t="s">
        <v>527</v>
      </c>
      <c r="J139" s="1">
        <f t="shared" si="5"/>
        <v>22</v>
      </c>
    </row>
    <row r="140" spans="1:12" x14ac:dyDescent="0.25">
      <c r="A140" s="1">
        <f t="shared" si="4"/>
        <v>23</v>
      </c>
      <c r="B140" s="4" t="s">
        <v>528</v>
      </c>
      <c r="D140" s="2"/>
      <c r="E140" s="2"/>
      <c r="F140" s="2"/>
      <c r="G140" s="242" t="s">
        <v>529</v>
      </c>
      <c r="H140" s="2"/>
      <c r="I140" s="79" t="s">
        <v>530</v>
      </c>
      <c r="J140" s="1">
        <f t="shared" si="5"/>
        <v>23</v>
      </c>
    </row>
    <row r="141" spans="1:12" x14ac:dyDescent="0.25">
      <c r="A141" s="1">
        <f t="shared" si="4"/>
        <v>24</v>
      </c>
      <c r="B141" s="3"/>
      <c r="D141" s="2"/>
      <c r="E141" s="2"/>
      <c r="F141" s="2"/>
      <c r="G141" s="252"/>
      <c r="H141" s="252"/>
      <c r="I141" s="250"/>
      <c r="J141" s="1">
        <f t="shared" si="5"/>
        <v>24</v>
      </c>
    </row>
    <row r="142" spans="1:12" x14ac:dyDescent="0.25">
      <c r="A142" s="1">
        <f t="shared" si="4"/>
        <v>25</v>
      </c>
      <c r="B142" s="4" t="s">
        <v>531</v>
      </c>
      <c r="C142" s="1"/>
      <c r="D142" s="1"/>
      <c r="E142" s="2"/>
      <c r="F142" s="2"/>
      <c r="G142" s="253">
        <f>(((G135)+(G137/G138)+G129)*G140-(G136/G138))/(1-G140)</f>
        <v>6.8252179301573858E-3</v>
      </c>
      <c r="H142" s="244"/>
      <c r="I142" s="79" t="s">
        <v>532</v>
      </c>
      <c r="J142" s="1">
        <f t="shared" si="5"/>
        <v>25</v>
      </c>
    </row>
    <row r="143" spans="1:12" x14ac:dyDescent="0.25">
      <c r="A143" s="1">
        <f t="shared" si="4"/>
        <v>26</v>
      </c>
      <c r="B143" s="31" t="s">
        <v>533</v>
      </c>
      <c r="G143" s="1"/>
      <c r="H143" s="1"/>
      <c r="I143" s="79"/>
      <c r="J143" s="1">
        <f t="shared" si="5"/>
        <v>26</v>
      </c>
      <c r="K143" s="1"/>
    </row>
    <row r="144" spans="1:12" x14ac:dyDescent="0.25">
      <c r="A144" s="1">
        <f t="shared" si="4"/>
        <v>27</v>
      </c>
      <c r="G144" s="1"/>
      <c r="H144" s="1"/>
      <c r="I144" s="79"/>
      <c r="J144" s="1">
        <f t="shared" si="5"/>
        <v>27</v>
      </c>
      <c r="K144" s="1"/>
    </row>
    <row r="145" spans="1:12" x14ac:dyDescent="0.25">
      <c r="A145" s="1">
        <f t="shared" si="4"/>
        <v>28</v>
      </c>
      <c r="B145" s="65" t="s">
        <v>534</v>
      </c>
      <c r="G145" s="244">
        <f>G142+G129</f>
        <v>2.0858654488760741E-2</v>
      </c>
      <c r="H145" s="244"/>
      <c r="I145" s="79" t="s">
        <v>535</v>
      </c>
      <c r="J145" s="1">
        <f t="shared" si="5"/>
        <v>28</v>
      </c>
      <c r="K145" s="1"/>
    </row>
    <row r="146" spans="1:12" x14ac:dyDescent="0.25">
      <c r="A146" s="1">
        <f t="shared" si="4"/>
        <v>29</v>
      </c>
      <c r="G146" s="1"/>
      <c r="H146" s="1"/>
      <c r="I146" s="79"/>
      <c r="J146" s="1">
        <f t="shared" si="5"/>
        <v>29</v>
      </c>
      <c r="K146" s="1"/>
    </row>
    <row r="147" spans="1:12" x14ac:dyDescent="0.25">
      <c r="A147" s="1">
        <f t="shared" si="4"/>
        <v>30</v>
      </c>
      <c r="B147" s="65" t="s">
        <v>536</v>
      </c>
      <c r="G147" s="43">
        <f>G50</f>
        <v>7.1276130673259205E-2</v>
      </c>
      <c r="H147" s="2"/>
      <c r="I147" s="79" t="s">
        <v>537</v>
      </c>
      <c r="J147" s="1">
        <f t="shared" si="5"/>
        <v>30</v>
      </c>
      <c r="K147" s="1"/>
    </row>
    <row r="148" spans="1:12" x14ac:dyDescent="0.25">
      <c r="A148" s="1">
        <f t="shared" si="4"/>
        <v>31</v>
      </c>
      <c r="G148" s="226"/>
      <c r="H148" s="226"/>
      <c r="I148" s="79"/>
      <c r="J148" s="1">
        <f t="shared" si="5"/>
        <v>31</v>
      </c>
      <c r="K148" s="1"/>
    </row>
    <row r="149" spans="1:12" ht="19.5" thickBot="1" x14ac:dyDescent="0.3">
      <c r="A149" s="1">
        <f t="shared" si="4"/>
        <v>32</v>
      </c>
      <c r="B149" s="65" t="s">
        <v>538</v>
      </c>
      <c r="G149" s="254">
        <f>G145+G147</f>
        <v>9.213478516201995E-2</v>
      </c>
      <c r="H149" s="244"/>
      <c r="I149" s="79" t="s">
        <v>539</v>
      </c>
      <c r="J149" s="1">
        <f t="shared" si="5"/>
        <v>32</v>
      </c>
      <c r="K149" s="255"/>
      <c r="L149" s="245"/>
    </row>
    <row r="150" spans="1:12" ht="17.25" thickTop="1" thickBot="1" x14ac:dyDescent="0.3">
      <c r="A150" s="228">
        <f t="shared" si="4"/>
        <v>33</v>
      </c>
      <c r="B150" s="162"/>
      <c r="C150" s="162"/>
      <c r="D150" s="162"/>
      <c r="E150" s="162"/>
      <c r="F150" s="162"/>
      <c r="G150" s="228"/>
      <c r="H150" s="228"/>
      <c r="I150" s="229"/>
      <c r="J150" s="228">
        <f t="shared" si="5"/>
        <v>33</v>
      </c>
    </row>
    <row r="151" spans="1:12" x14ac:dyDescent="0.25">
      <c r="A151" s="1">
        <f t="shared" si="4"/>
        <v>34</v>
      </c>
      <c r="G151" s="1"/>
      <c r="H151" s="1"/>
      <c r="I151" s="79"/>
      <c r="J151" s="1">
        <f t="shared" si="5"/>
        <v>34</v>
      </c>
    </row>
    <row r="152" spans="1:12" ht="18.75" x14ac:dyDescent="0.25">
      <c r="A152" s="1">
        <f t="shared" si="4"/>
        <v>35</v>
      </c>
      <c r="B152" s="65" t="s">
        <v>540</v>
      </c>
      <c r="E152" s="2"/>
      <c r="F152" s="2"/>
      <c r="G152" s="237"/>
      <c r="H152" s="237"/>
      <c r="I152" s="79"/>
      <c r="J152" s="1">
        <f t="shared" si="5"/>
        <v>35</v>
      </c>
    </row>
    <row r="153" spans="1:12" x14ac:dyDescent="0.25">
      <c r="A153" s="1">
        <f t="shared" si="4"/>
        <v>36</v>
      </c>
      <c r="B153" s="41"/>
      <c r="E153" s="2"/>
      <c r="F153" s="2"/>
      <c r="G153" s="237"/>
      <c r="H153" s="237"/>
      <c r="I153" s="79"/>
      <c r="J153" s="1">
        <f t="shared" si="5"/>
        <v>36</v>
      </c>
      <c r="L153" s="256"/>
    </row>
    <row r="154" spans="1:12" x14ac:dyDescent="0.25">
      <c r="A154" s="1">
        <f t="shared" si="4"/>
        <v>37</v>
      </c>
      <c r="B154" s="65" t="s">
        <v>504</v>
      </c>
      <c r="E154" s="2"/>
      <c r="F154" s="2"/>
      <c r="G154" s="237"/>
      <c r="H154" s="237"/>
      <c r="I154" s="79"/>
      <c r="J154" s="1">
        <f t="shared" si="5"/>
        <v>37</v>
      </c>
    </row>
    <row r="155" spans="1:12" x14ac:dyDescent="0.25">
      <c r="A155" s="1">
        <f t="shared" si="4"/>
        <v>38</v>
      </c>
      <c r="B155" s="2"/>
      <c r="C155" s="2"/>
      <c r="D155" s="2"/>
      <c r="E155" s="2"/>
      <c r="F155" s="2"/>
      <c r="G155" s="237"/>
      <c r="H155" s="237"/>
      <c r="I155" s="79"/>
      <c r="J155" s="1">
        <f t="shared" si="5"/>
        <v>38</v>
      </c>
    </row>
    <row r="156" spans="1:12" x14ac:dyDescent="0.25">
      <c r="A156" s="1">
        <f t="shared" si="4"/>
        <v>39</v>
      </c>
      <c r="B156" s="11" t="s">
        <v>505</v>
      </c>
      <c r="C156" s="2"/>
      <c r="D156" s="2"/>
      <c r="E156" s="2"/>
      <c r="F156" s="2"/>
      <c r="G156" s="237"/>
      <c r="H156" s="237"/>
      <c r="I156" s="238"/>
      <c r="J156" s="1">
        <f t="shared" si="5"/>
        <v>39</v>
      </c>
    </row>
    <row r="157" spans="1:12" x14ac:dyDescent="0.25">
      <c r="A157" s="1">
        <f t="shared" si="4"/>
        <v>40</v>
      </c>
      <c r="B157" s="4" t="s">
        <v>541</v>
      </c>
      <c r="D157" s="2"/>
      <c r="E157" s="2"/>
      <c r="F157" s="2"/>
      <c r="G157" s="324">
        <f>G65</f>
        <v>0</v>
      </c>
      <c r="H157" s="14" t="s">
        <v>12</v>
      </c>
      <c r="I157" s="79" t="s">
        <v>542</v>
      </c>
      <c r="J157" s="1">
        <f t="shared" si="5"/>
        <v>40</v>
      </c>
      <c r="K157" s="1"/>
    </row>
    <row r="158" spans="1:12" x14ac:dyDescent="0.25">
      <c r="A158" s="1">
        <f t="shared" si="4"/>
        <v>41</v>
      </c>
      <c r="B158" s="4" t="s">
        <v>508</v>
      </c>
      <c r="D158" s="2"/>
      <c r="E158" s="2"/>
      <c r="F158" s="2"/>
      <c r="G158" s="257">
        <v>0</v>
      </c>
      <c r="H158" s="2"/>
      <c r="I158" s="79" t="s">
        <v>484</v>
      </c>
      <c r="J158" s="1">
        <f t="shared" si="5"/>
        <v>41</v>
      </c>
      <c r="K158" s="1"/>
    </row>
    <row r="159" spans="1:12" x14ac:dyDescent="0.25">
      <c r="A159" s="1">
        <f t="shared" si="4"/>
        <v>42</v>
      </c>
      <c r="B159" s="4" t="s">
        <v>510</v>
      </c>
      <c r="D159" s="2"/>
      <c r="E159" s="2"/>
      <c r="F159" s="2"/>
      <c r="G159" s="257">
        <v>0</v>
      </c>
      <c r="H159" s="2"/>
      <c r="I159" s="79" t="s">
        <v>484</v>
      </c>
      <c r="J159" s="1">
        <f t="shared" si="5"/>
        <v>42</v>
      </c>
      <c r="K159" s="2"/>
    </row>
    <row r="160" spans="1:12" x14ac:dyDescent="0.25">
      <c r="A160" s="1">
        <f t="shared" si="4"/>
        <v>43</v>
      </c>
      <c r="B160" s="4" t="s">
        <v>512</v>
      </c>
      <c r="D160" s="2"/>
      <c r="E160" s="241"/>
      <c r="F160" s="2"/>
      <c r="G160" s="30">
        <v>5032002.7152029276</v>
      </c>
      <c r="H160" s="14"/>
      <c r="I160" s="79" t="s">
        <v>513</v>
      </c>
      <c r="J160" s="1">
        <f t="shared" si="5"/>
        <v>43</v>
      </c>
    </row>
    <row r="161" spans="1:12" x14ac:dyDescent="0.25">
      <c r="A161" s="1">
        <f t="shared" si="4"/>
        <v>44</v>
      </c>
      <c r="B161" s="4" t="s">
        <v>514</v>
      </c>
      <c r="D161" s="64"/>
      <c r="E161" s="2"/>
      <c r="F161" s="2"/>
      <c r="G161" s="242" t="s">
        <v>515</v>
      </c>
      <c r="H161" s="2"/>
      <c r="I161" s="79" t="s">
        <v>516</v>
      </c>
      <c r="J161" s="1">
        <f t="shared" si="5"/>
        <v>44</v>
      </c>
      <c r="L161" s="243"/>
    </row>
    <row r="162" spans="1:12" x14ac:dyDescent="0.25">
      <c r="A162" s="1">
        <f t="shared" si="4"/>
        <v>45</v>
      </c>
      <c r="G162" s="1"/>
      <c r="H162" s="1"/>
      <c r="J162" s="1">
        <f t="shared" si="5"/>
        <v>45</v>
      </c>
    </row>
    <row r="163" spans="1:12" x14ac:dyDescent="0.25">
      <c r="A163" s="1">
        <f t="shared" si="4"/>
        <v>46</v>
      </c>
      <c r="B163" s="4" t="s">
        <v>517</v>
      </c>
      <c r="D163" s="2"/>
      <c r="E163" s="2"/>
      <c r="F163" s="2"/>
      <c r="G163" s="259">
        <f>(((G157)+(G159/G160))*G161-(G158/G160))/(1-G161)</f>
        <v>0</v>
      </c>
      <c r="H163" s="14" t="s">
        <v>12</v>
      </c>
      <c r="I163" s="79" t="s">
        <v>518</v>
      </c>
      <c r="J163" s="1">
        <f t="shared" si="5"/>
        <v>46</v>
      </c>
      <c r="L163" s="245"/>
    </row>
    <row r="164" spans="1:12" x14ac:dyDescent="0.25">
      <c r="A164" s="1">
        <f t="shared" si="4"/>
        <v>47</v>
      </c>
      <c r="B164" s="31" t="s">
        <v>519</v>
      </c>
      <c r="G164" s="1"/>
      <c r="H164" s="1"/>
      <c r="J164" s="1">
        <f t="shared" si="5"/>
        <v>47</v>
      </c>
    </row>
    <row r="165" spans="1:12" x14ac:dyDescent="0.25">
      <c r="A165" s="1">
        <f t="shared" si="4"/>
        <v>48</v>
      </c>
      <c r="G165" s="1"/>
      <c r="H165" s="1"/>
      <c r="J165" s="1">
        <f t="shared" si="5"/>
        <v>48</v>
      </c>
    </row>
    <row r="166" spans="1:12" x14ac:dyDescent="0.25">
      <c r="A166" s="1">
        <f t="shared" si="4"/>
        <v>49</v>
      </c>
      <c r="B166" s="65" t="s">
        <v>520</v>
      </c>
      <c r="C166" s="2"/>
      <c r="D166" s="2"/>
      <c r="E166" s="2"/>
      <c r="F166" s="2"/>
      <c r="G166" s="247"/>
      <c r="H166" s="247"/>
      <c r="I166" s="248"/>
      <c r="J166" s="1">
        <f t="shared" si="5"/>
        <v>49</v>
      </c>
      <c r="K166" s="249"/>
    </row>
    <row r="167" spans="1:12" x14ac:dyDescent="0.25">
      <c r="A167" s="1">
        <f t="shared" si="4"/>
        <v>50</v>
      </c>
      <c r="B167" s="88"/>
      <c r="C167" s="2"/>
      <c r="D167" s="2"/>
      <c r="E167" s="2"/>
      <c r="F167" s="2"/>
      <c r="G167" s="247"/>
      <c r="H167" s="247"/>
      <c r="I167" s="250"/>
      <c r="J167" s="1">
        <f t="shared" si="5"/>
        <v>50</v>
      </c>
      <c r="K167" s="2"/>
    </row>
    <row r="168" spans="1:12" x14ac:dyDescent="0.25">
      <c r="A168" s="1">
        <f t="shared" si="4"/>
        <v>51</v>
      </c>
      <c r="B168" s="11" t="s">
        <v>505</v>
      </c>
      <c r="C168" s="2"/>
      <c r="D168" s="2"/>
      <c r="E168" s="2"/>
      <c r="F168" s="2"/>
      <c r="G168" s="247"/>
      <c r="H168" s="247"/>
      <c r="I168" s="250"/>
      <c r="J168" s="1">
        <f t="shared" si="5"/>
        <v>51</v>
      </c>
      <c r="K168" s="2"/>
    </row>
    <row r="169" spans="1:12" x14ac:dyDescent="0.25">
      <c r="A169" s="1">
        <f t="shared" si="4"/>
        <v>52</v>
      </c>
      <c r="B169" s="4" t="s">
        <v>541</v>
      </c>
      <c r="D169" s="2"/>
      <c r="E169" s="2"/>
      <c r="F169" s="2"/>
      <c r="G169" s="325">
        <f>G157</f>
        <v>0</v>
      </c>
      <c r="H169" s="14" t="s">
        <v>12</v>
      </c>
      <c r="I169" s="79" t="s">
        <v>543</v>
      </c>
      <c r="J169" s="1">
        <f t="shared" si="5"/>
        <v>52</v>
      </c>
      <c r="K169" s="1"/>
    </row>
    <row r="170" spans="1:12" x14ac:dyDescent="0.25">
      <c r="A170" s="1">
        <f t="shared" si="4"/>
        <v>53</v>
      </c>
      <c r="B170" s="4" t="s">
        <v>522</v>
      </c>
      <c r="D170" s="2"/>
      <c r="E170" s="2"/>
      <c r="F170" s="2"/>
      <c r="G170" s="257">
        <v>0</v>
      </c>
      <c r="H170" s="226"/>
      <c r="I170" s="79" t="s">
        <v>484</v>
      </c>
      <c r="J170" s="1">
        <f t="shared" si="5"/>
        <v>53</v>
      </c>
      <c r="K170" s="1"/>
    </row>
    <row r="171" spans="1:12" x14ac:dyDescent="0.25">
      <c r="A171" s="1">
        <f t="shared" si="4"/>
        <v>54</v>
      </c>
      <c r="B171" s="4" t="s">
        <v>510</v>
      </c>
      <c r="D171" s="2"/>
      <c r="E171" s="2"/>
      <c r="F171" s="2"/>
      <c r="G171" s="29">
        <f>G159</f>
        <v>0</v>
      </c>
      <c r="H171" s="251"/>
      <c r="I171" s="79" t="s">
        <v>544</v>
      </c>
      <c r="J171" s="1">
        <f t="shared" si="5"/>
        <v>54</v>
      </c>
      <c r="K171" s="1"/>
    </row>
    <row r="172" spans="1:12" x14ac:dyDescent="0.25">
      <c r="A172" s="1">
        <f t="shared" si="4"/>
        <v>55</v>
      </c>
      <c r="B172" s="4" t="s">
        <v>512</v>
      </c>
      <c r="D172" s="2"/>
      <c r="E172" s="2"/>
      <c r="F172" s="2"/>
      <c r="G172" s="29">
        <f>G160</f>
        <v>5032002.7152029276</v>
      </c>
      <c r="H172" s="14"/>
      <c r="I172" s="79" t="s">
        <v>545</v>
      </c>
      <c r="J172" s="1">
        <f t="shared" si="5"/>
        <v>55</v>
      </c>
      <c r="K172" s="1"/>
    </row>
    <row r="173" spans="1:12" x14ac:dyDescent="0.25">
      <c r="A173" s="1">
        <f t="shared" si="4"/>
        <v>56</v>
      </c>
      <c r="B173" s="4" t="s">
        <v>526</v>
      </c>
      <c r="D173" s="2"/>
      <c r="E173" s="2"/>
      <c r="F173" s="2"/>
      <c r="G173" s="259">
        <f>G163</f>
        <v>0</v>
      </c>
      <c r="H173" s="14" t="s">
        <v>12</v>
      </c>
      <c r="I173" s="79" t="s">
        <v>546</v>
      </c>
      <c r="J173" s="1">
        <f t="shared" si="5"/>
        <v>56</v>
      </c>
    </row>
    <row r="174" spans="1:12" x14ac:dyDescent="0.25">
      <c r="A174" s="1">
        <f t="shared" si="4"/>
        <v>57</v>
      </c>
      <c r="B174" s="4" t="s">
        <v>528</v>
      </c>
      <c r="D174" s="2"/>
      <c r="E174" s="2"/>
      <c r="F174" s="2"/>
      <c r="G174" s="242" t="s">
        <v>529</v>
      </c>
      <c r="H174" s="2"/>
      <c r="I174" s="79" t="s">
        <v>530</v>
      </c>
      <c r="J174" s="1">
        <f t="shared" si="5"/>
        <v>57</v>
      </c>
    </row>
    <row r="175" spans="1:12" x14ac:dyDescent="0.25">
      <c r="A175" s="1">
        <f t="shared" si="4"/>
        <v>58</v>
      </c>
      <c r="B175" s="3"/>
      <c r="D175" s="2"/>
      <c r="E175" s="2"/>
      <c r="F175" s="2"/>
      <c r="G175" s="252"/>
      <c r="H175" s="252"/>
      <c r="I175" s="250"/>
      <c r="J175" s="1">
        <f t="shared" si="5"/>
        <v>58</v>
      </c>
      <c r="K175" s="258"/>
    </row>
    <row r="176" spans="1:12" x14ac:dyDescent="0.25">
      <c r="A176" s="1">
        <f t="shared" si="4"/>
        <v>59</v>
      </c>
      <c r="B176" s="4" t="s">
        <v>531</v>
      </c>
      <c r="C176" s="1"/>
      <c r="D176" s="1"/>
      <c r="E176" s="2"/>
      <c r="F176" s="2"/>
      <c r="G176" s="326">
        <f>(((G169)+(G171/G172)+G163)*G174-(G170/G172))/(1-G174)</f>
        <v>0</v>
      </c>
      <c r="H176" s="14" t="s">
        <v>12</v>
      </c>
      <c r="I176" s="79" t="s">
        <v>532</v>
      </c>
      <c r="J176" s="1">
        <f t="shared" si="5"/>
        <v>59</v>
      </c>
    </row>
    <row r="177" spans="1:12" x14ac:dyDescent="0.25">
      <c r="A177" s="1">
        <f t="shared" si="4"/>
        <v>60</v>
      </c>
      <c r="B177" s="31" t="s">
        <v>533</v>
      </c>
      <c r="G177" s="1"/>
      <c r="H177" s="1"/>
      <c r="I177" s="79"/>
      <c r="J177" s="1">
        <f t="shared" si="5"/>
        <v>60</v>
      </c>
      <c r="K177" s="1"/>
    </row>
    <row r="178" spans="1:12" x14ac:dyDescent="0.25">
      <c r="A178" s="1">
        <f t="shared" si="4"/>
        <v>61</v>
      </c>
      <c r="G178" s="1"/>
      <c r="H178" s="1"/>
      <c r="I178" s="79"/>
      <c r="J178" s="1">
        <f t="shared" si="5"/>
        <v>61</v>
      </c>
      <c r="K178" s="1"/>
    </row>
    <row r="179" spans="1:12" x14ac:dyDescent="0.25">
      <c r="A179" s="1">
        <f t="shared" si="4"/>
        <v>62</v>
      </c>
      <c r="B179" s="65" t="s">
        <v>534</v>
      </c>
      <c r="G179" s="259">
        <f>G176+G163</f>
        <v>0</v>
      </c>
      <c r="H179" s="14" t="s">
        <v>12</v>
      </c>
      <c r="I179" s="79" t="s">
        <v>547</v>
      </c>
      <c r="J179" s="1">
        <f t="shared" si="5"/>
        <v>62</v>
      </c>
      <c r="K179" s="1"/>
    </row>
    <row r="180" spans="1:12" x14ac:dyDescent="0.25">
      <c r="A180" s="1">
        <f t="shared" si="4"/>
        <v>63</v>
      </c>
      <c r="G180" s="1"/>
      <c r="H180" s="1"/>
      <c r="I180" s="79"/>
      <c r="J180" s="1">
        <f t="shared" si="5"/>
        <v>63</v>
      </c>
      <c r="K180" s="1"/>
    </row>
    <row r="181" spans="1:12" x14ac:dyDescent="0.25">
      <c r="A181" s="1">
        <f t="shared" si="4"/>
        <v>64</v>
      </c>
      <c r="B181" s="65" t="s">
        <v>548</v>
      </c>
      <c r="G181" s="326">
        <f>G63</f>
        <v>0</v>
      </c>
      <c r="H181" s="14" t="s">
        <v>12</v>
      </c>
      <c r="I181" s="79" t="s">
        <v>549</v>
      </c>
      <c r="J181" s="1">
        <f t="shared" si="5"/>
        <v>64</v>
      </c>
      <c r="K181" s="1"/>
    </row>
    <row r="182" spans="1:12" x14ac:dyDescent="0.25">
      <c r="A182" s="1">
        <f t="shared" si="4"/>
        <v>65</v>
      </c>
      <c r="G182" s="226"/>
      <c r="H182" s="226"/>
      <c r="I182" s="79"/>
      <c r="J182" s="1">
        <f t="shared" si="5"/>
        <v>65</v>
      </c>
      <c r="K182" s="1"/>
    </row>
    <row r="183" spans="1:12" ht="19.5" thickBot="1" x14ac:dyDescent="0.3">
      <c r="A183" s="1">
        <f t="shared" si="4"/>
        <v>66</v>
      </c>
      <c r="B183" s="65" t="s">
        <v>550</v>
      </c>
      <c r="G183" s="327">
        <f>G179+G181</f>
        <v>0</v>
      </c>
      <c r="H183" s="14" t="s">
        <v>12</v>
      </c>
      <c r="I183" s="79" t="s">
        <v>551</v>
      </c>
      <c r="J183" s="1">
        <f t="shared" si="5"/>
        <v>66</v>
      </c>
      <c r="K183" s="255"/>
      <c r="L183" s="245"/>
    </row>
    <row r="184" spans="1:12" ht="16.5" thickTop="1" x14ac:dyDescent="0.25">
      <c r="B184" s="65"/>
      <c r="G184" s="259"/>
      <c r="H184" s="259"/>
      <c r="I184" s="79"/>
      <c r="J184" s="1"/>
      <c r="K184" s="255"/>
      <c r="L184" s="245"/>
    </row>
    <row r="185" spans="1:12" x14ac:dyDescent="0.25">
      <c r="B185" s="65"/>
      <c r="G185" s="259"/>
      <c r="H185" s="259"/>
      <c r="I185" s="79"/>
      <c r="J185" s="1"/>
      <c r="K185" s="255"/>
      <c r="L185" s="245"/>
    </row>
    <row r="186" spans="1:12" x14ac:dyDescent="0.25">
      <c r="A186" s="14" t="s">
        <v>12</v>
      </c>
      <c r="B186" s="34" t="s">
        <v>571</v>
      </c>
      <c r="G186" s="259"/>
      <c r="H186" s="259"/>
      <c r="I186" s="79"/>
      <c r="J186" s="1"/>
      <c r="K186" s="255"/>
      <c r="L186" s="245"/>
    </row>
    <row r="187" spans="1:12" x14ac:dyDescent="0.25">
      <c r="A187" s="14"/>
      <c r="B187" s="34"/>
      <c r="G187" s="259"/>
      <c r="H187" s="259"/>
      <c r="I187" s="79"/>
      <c r="J187" s="1"/>
      <c r="K187" s="255"/>
      <c r="L187" s="245"/>
    </row>
    <row r="188" spans="1:12" x14ac:dyDescent="0.25">
      <c r="A188" s="21"/>
      <c r="B188" s="3"/>
      <c r="C188" s="260"/>
      <c r="D188" s="260"/>
      <c r="E188" s="260"/>
      <c r="F188" s="260"/>
      <c r="G188" s="261"/>
      <c r="H188" s="261"/>
      <c r="I188" s="262"/>
      <c r="J188" s="1"/>
    </row>
    <row r="189" spans="1:12" x14ac:dyDescent="0.25">
      <c r="A189" s="21"/>
      <c r="B189" s="3"/>
      <c r="C189" s="260"/>
      <c r="D189" s="260"/>
      <c r="E189" s="260"/>
      <c r="F189" s="260"/>
      <c r="G189" s="261"/>
      <c r="H189" s="261"/>
      <c r="I189" s="262"/>
      <c r="J189" s="1"/>
    </row>
    <row r="190" spans="1:12" x14ac:dyDescent="0.25">
      <c r="B190" s="410" t="s">
        <v>0</v>
      </c>
      <c r="C190" s="410"/>
      <c r="D190" s="410"/>
      <c r="E190" s="410"/>
      <c r="F190" s="410"/>
      <c r="G190" s="410"/>
      <c r="H190" s="410"/>
      <c r="I190" s="410"/>
      <c r="J190" s="1"/>
    </row>
    <row r="191" spans="1:12" x14ac:dyDescent="0.25">
      <c r="B191" s="410" t="s">
        <v>413</v>
      </c>
      <c r="C191" s="410"/>
      <c r="D191" s="410"/>
      <c r="E191" s="410"/>
      <c r="F191" s="410"/>
      <c r="G191" s="410"/>
      <c r="H191" s="410"/>
      <c r="I191" s="410"/>
      <c r="J191" s="1"/>
    </row>
    <row r="192" spans="1:12" x14ac:dyDescent="0.25">
      <c r="B192" s="410" t="s">
        <v>414</v>
      </c>
      <c r="C192" s="410"/>
      <c r="D192" s="410"/>
      <c r="E192" s="410"/>
      <c r="F192" s="410"/>
      <c r="G192" s="410"/>
      <c r="H192" s="410"/>
      <c r="I192" s="410"/>
      <c r="J192" s="1"/>
    </row>
    <row r="193" spans="1:10" x14ac:dyDescent="0.25">
      <c r="B193" s="415" t="str">
        <f>B5</f>
        <v>Base Period &amp; True-Up Period 12 - Months Ending December 31, 2022</v>
      </c>
      <c r="C193" s="415"/>
      <c r="D193" s="415"/>
      <c r="E193" s="415"/>
      <c r="F193" s="415"/>
      <c r="G193" s="415"/>
      <c r="H193" s="415"/>
      <c r="I193" s="415"/>
      <c r="J193" s="1"/>
    </row>
    <row r="194" spans="1:10" x14ac:dyDescent="0.25">
      <c r="B194" s="414" t="s">
        <v>5</v>
      </c>
      <c r="C194" s="411"/>
      <c r="D194" s="411"/>
      <c r="E194" s="411"/>
      <c r="F194" s="411"/>
      <c r="G194" s="411"/>
      <c r="H194" s="411"/>
      <c r="I194" s="411"/>
      <c r="J194" s="1"/>
    </row>
    <row r="195" spans="1:10" x14ac:dyDescent="0.25">
      <c r="B195" s="1"/>
      <c r="C195" s="1"/>
      <c r="D195" s="1"/>
      <c r="E195" s="1"/>
      <c r="F195" s="1"/>
      <c r="G195" s="2"/>
      <c r="H195" s="2"/>
      <c r="I195" s="79"/>
      <c r="J195" s="1"/>
    </row>
    <row r="196" spans="1:10" x14ac:dyDescent="0.25">
      <c r="A196" s="1" t="s">
        <v>6</v>
      </c>
      <c r="B196" s="2"/>
      <c r="C196" s="2"/>
      <c r="D196" s="2"/>
      <c r="E196" s="2"/>
      <c r="F196" s="2"/>
      <c r="G196" s="2"/>
      <c r="H196" s="2"/>
      <c r="I196" s="79"/>
      <c r="J196" s="1" t="s">
        <v>6</v>
      </c>
    </row>
    <row r="197" spans="1:10" x14ac:dyDescent="0.25">
      <c r="A197" s="1" t="s">
        <v>7</v>
      </c>
      <c r="B197" s="1"/>
      <c r="C197" s="1"/>
      <c r="D197" s="1"/>
      <c r="E197" s="1"/>
      <c r="F197" s="1"/>
      <c r="G197" s="8" t="s">
        <v>8</v>
      </c>
      <c r="H197" s="2"/>
      <c r="I197" s="222" t="s">
        <v>9</v>
      </c>
      <c r="J197" s="1" t="s">
        <v>7</v>
      </c>
    </row>
    <row r="198" spans="1:10" x14ac:dyDescent="0.25">
      <c r="G198" s="1"/>
      <c r="H198" s="1"/>
      <c r="I198" s="79"/>
      <c r="J198" s="1"/>
    </row>
    <row r="199" spans="1:10" ht="18.75" x14ac:dyDescent="0.25">
      <c r="A199" s="1">
        <v>1</v>
      </c>
      <c r="B199" s="65" t="s">
        <v>552</v>
      </c>
      <c r="E199" s="2"/>
      <c r="F199" s="2"/>
      <c r="G199" s="237"/>
      <c r="H199" s="237"/>
      <c r="I199" s="79"/>
      <c r="J199" s="1">
        <v>1</v>
      </c>
    </row>
    <row r="200" spans="1:10" x14ac:dyDescent="0.25">
      <c r="A200" s="1">
        <f>A199+1</f>
        <v>2</v>
      </c>
      <c r="B200" s="41"/>
      <c r="E200" s="2"/>
      <c r="F200" s="2"/>
      <c r="G200" s="237"/>
      <c r="H200" s="237"/>
      <c r="I200" s="79"/>
      <c r="J200" s="1">
        <f>J199+1</f>
        <v>2</v>
      </c>
    </row>
    <row r="201" spans="1:10" x14ac:dyDescent="0.25">
      <c r="A201" s="1">
        <f>A200+1</f>
        <v>3</v>
      </c>
      <c r="B201" s="65" t="s">
        <v>504</v>
      </c>
      <c r="E201" s="2"/>
      <c r="F201" s="2"/>
      <c r="G201" s="237"/>
      <c r="H201" s="237"/>
      <c r="I201" s="79"/>
      <c r="J201" s="1">
        <f>J200+1</f>
        <v>3</v>
      </c>
    </row>
    <row r="202" spans="1:10" x14ac:dyDescent="0.25">
      <c r="A202" s="1">
        <f>A201+1</f>
        <v>4</v>
      </c>
      <c r="B202" s="2"/>
      <c r="C202" s="2"/>
      <c r="D202" s="2"/>
      <c r="E202" s="2"/>
      <c r="F202" s="2"/>
      <c r="G202" s="237"/>
      <c r="H202" s="237"/>
      <c r="I202" s="79"/>
      <c r="J202" s="1">
        <f>J201+1</f>
        <v>4</v>
      </c>
    </row>
    <row r="203" spans="1:10" x14ac:dyDescent="0.25">
      <c r="A203" s="1">
        <f t="shared" ref="A203:A264" si="6">A202+1</f>
        <v>5</v>
      </c>
      <c r="B203" s="11" t="s">
        <v>505</v>
      </c>
      <c r="C203" s="2"/>
      <c r="D203" s="2"/>
      <c r="E203" s="2"/>
      <c r="F203" s="2"/>
      <c r="G203" s="237"/>
      <c r="H203" s="237"/>
      <c r="I203" s="238"/>
      <c r="J203" s="1">
        <f t="shared" ref="J203:J264" si="7">J202+1</f>
        <v>5</v>
      </c>
    </row>
    <row r="204" spans="1:10" x14ac:dyDescent="0.25">
      <c r="A204" s="1">
        <f t="shared" si="6"/>
        <v>6</v>
      </c>
      <c r="B204" s="4" t="s">
        <v>506</v>
      </c>
      <c r="D204" s="2"/>
      <c r="E204" s="2"/>
      <c r="F204" s="2"/>
      <c r="G204" s="239">
        <f>G90</f>
        <v>0</v>
      </c>
      <c r="H204" s="2"/>
      <c r="I204" s="79" t="s">
        <v>553</v>
      </c>
      <c r="J204" s="1">
        <f t="shared" si="7"/>
        <v>6</v>
      </c>
    </row>
    <row r="205" spans="1:10" x14ac:dyDescent="0.25">
      <c r="A205" s="1">
        <f t="shared" si="6"/>
        <v>7</v>
      </c>
      <c r="B205" s="4" t="s">
        <v>508</v>
      </c>
      <c r="D205" s="2"/>
      <c r="E205" s="2"/>
      <c r="F205" s="2"/>
      <c r="G205" s="257">
        <v>0</v>
      </c>
      <c r="H205" s="2"/>
      <c r="I205" s="79" t="s">
        <v>554</v>
      </c>
      <c r="J205" s="1">
        <f t="shared" si="7"/>
        <v>7</v>
      </c>
    </row>
    <row r="206" spans="1:10" x14ac:dyDescent="0.25">
      <c r="A206" s="1">
        <f t="shared" si="6"/>
        <v>8</v>
      </c>
      <c r="B206" s="4" t="s">
        <v>510</v>
      </c>
      <c r="D206" s="2"/>
      <c r="E206" s="2"/>
      <c r="F206" s="2"/>
      <c r="G206" s="240">
        <v>0</v>
      </c>
      <c r="H206" s="2"/>
      <c r="I206" s="233"/>
      <c r="J206" s="1">
        <f t="shared" si="7"/>
        <v>8</v>
      </c>
    </row>
    <row r="207" spans="1:10" x14ac:dyDescent="0.25">
      <c r="A207" s="1">
        <f t="shared" si="6"/>
        <v>9</v>
      </c>
      <c r="B207" s="4" t="s">
        <v>555</v>
      </c>
      <c r="D207" s="2"/>
      <c r="E207" s="2"/>
      <c r="F207" s="2"/>
      <c r="G207" s="54">
        <v>0</v>
      </c>
      <c r="H207" s="2"/>
      <c r="I207" s="79" t="s">
        <v>556</v>
      </c>
      <c r="J207" s="1">
        <f t="shared" si="7"/>
        <v>9</v>
      </c>
    </row>
    <row r="208" spans="1:10" x14ac:dyDescent="0.25">
      <c r="A208" s="1">
        <f t="shared" si="6"/>
        <v>10</v>
      </c>
      <c r="B208" s="4" t="s">
        <v>514</v>
      </c>
      <c r="D208" s="2"/>
      <c r="E208" s="2"/>
      <c r="F208" s="2"/>
      <c r="G208" s="263" t="str">
        <f>G127</f>
        <v>21%</v>
      </c>
      <c r="H208" s="2"/>
      <c r="I208" s="79" t="s">
        <v>557</v>
      </c>
      <c r="J208" s="1">
        <f t="shared" si="7"/>
        <v>10</v>
      </c>
    </row>
    <row r="209" spans="1:10" x14ac:dyDescent="0.25">
      <c r="A209" s="1">
        <f t="shared" si="6"/>
        <v>11</v>
      </c>
      <c r="G209" s="1"/>
      <c r="H209" s="1"/>
      <c r="J209" s="1">
        <f t="shared" si="7"/>
        <v>11</v>
      </c>
    </row>
    <row r="210" spans="1:10" x14ac:dyDescent="0.25">
      <c r="A210" s="1">
        <f t="shared" si="6"/>
        <v>12</v>
      </c>
      <c r="B210" s="4" t="s">
        <v>558</v>
      </c>
      <c r="D210" s="2"/>
      <c r="E210" s="2"/>
      <c r="F210" s="2"/>
      <c r="G210" s="244">
        <f>IFERROR((((G204)+(G206/G207))*G208-(G205/G207))/(1-G208),0)</f>
        <v>0</v>
      </c>
      <c r="H210" s="244"/>
      <c r="I210" s="79" t="s">
        <v>559</v>
      </c>
      <c r="J210" s="1">
        <f t="shared" si="7"/>
        <v>12</v>
      </c>
    </row>
    <row r="211" spans="1:10" x14ac:dyDescent="0.25">
      <c r="A211" s="1">
        <f t="shared" si="6"/>
        <v>13</v>
      </c>
      <c r="B211" s="31" t="s">
        <v>519</v>
      </c>
      <c r="D211" s="31"/>
      <c r="G211" s="226"/>
      <c r="H211" s="226"/>
      <c r="J211" s="1">
        <f t="shared" si="7"/>
        <v>13</v>
      </c>
    </row>
    <row r="212" spans="1:10" x14ac:dyDescent="0.25">
      <c r="A212" s="1">
        <f t="shared" si="6"/>
        <v>14</v>
      </c>
      <c r="G212" s="1"/>
      <c r="H212" s="1"/>
      <c r="J212" s="1">
        <f t="shared" si="7"/>
        <v>14</v>
      </c>
    </row>
    <row r="213" spans="1:10" x14ac:dyDescent="0.25">
      <c r="A213" s="1">
        <f t="shared" si="6"/>
        <v>15</v>
      </c>
      <c r="B213" s="65" t="s">
        <v>520</v>
      </c>
      <c r="C213" s="2"/>
      <c r="D213" s="2"/>
      <c r="E213" s="2"/>
      <c r="F213" s="2"/>
      <c r="G213" s="247"/>
      <c r="H213" s="247"/>
      <c r="I213" s="248"/>
      <c r="J213" s="1">
        <f t="shared" si="7"/>
        <v>15</v>
      </c>
    </row>
    <row r="214" spans="1:10" x14ac:dyDescent="0.25">
      <c r="A214" s="1">
        <f t="shared" si="6"/>
        <v>16</v>
      </c>
      <c r="B214" s="88"/>
      <c r="C214" s="2"/>
      <c r="D214" s="2"/>
      <c r="E214" s="2"/>
      <c r="F214" s="2"/>
      <c r="G214" s="247"/>
      <c r="H214" s="247"/>
      <c r="I214" s="238"/>
      <c r="J214" s="1">
        <f t="shared" si="7"/>
        <v>16</v>
      </c>
    </row>
    <row r="215" spans="1:10" x14ac:dyDescent="0.25">
      <c r="A215" s="1">
        <f t="shared" si="6"/>
        <v>17</v>
      </c>
      <c r="B215" s="11" t="s">
        <v>505</v>
      </c>
      <c r="C215" s="2"/>
      <c r="D215" s="2"/>
      <c r="E215" s="2"/>
      <c r="F215" s="2"/>
      <c r="G215" s="247"/>
      <c r="H215" s="247"/>
      <c r="I215" s="238"/>
      <c r="J215" s="1">
        <f t="shared" si="7"/>
        <v>17</v>
      </c>
    </row>
    <row r="216" spans="1:10" x14ac:dyDescent="0.25">
      <c r="A216" s="1">
        <f t="shared" si="6"/>
        <v>18</v>
      </c>
      <c r="B216" s="4" t="s">
        <v>506</v>
      </c>
      <c r="D216" s="2"/>
      <c r="E216" s="2"/>
      <c r="F216" s="2"/>
      <c r="G216" s="226">
        <f>G204</f>
        <v>0</v>
      </c>
      <c r="H216" s="226"/>
      <c r="I216" s="79" t="s">
        <v>521</v>
      </c>
      <c r="J216" s="1">
        <f t="shared" si="7"/>
        <v>18</v>
      </c>
    </row>
    <row r="217" spans="1:10" x14ac:dyDescent="0.25">
      <c r="A217" s="1">
        <f t="shared" si="6"/>
        <v>19</v>
      </c>
      <c r="B217" s="4" t="s">
        <v>522</v>
      </c>
      <c r="D217" s="2"/>
      <c r="E217" s="2"/>
      <c r="F217" s="2"/>
      <c r="G217" s="257">
        <v>0</v>
      </c>
      <c r="H217" s="226"/>
      <c r="I217" s="79" t="s">
        <v>554</v>
      </c>
      <c r="J217" s="1">
        <f t="shared" si="7"/>
        <v>19</v>
      </c>
    </row>
    <row r="218" spans="1:10" x14ac:dyDescent="0.25">
      <c r="A218" s="1">
        <f t="shared" si="6"/>
        <v>20</v>
      </c>
      <c r="B218" s="4" t="s">
        <v>510</v>
      </c>
      <c r="D218" s="2"/>
      <c r="E218" s="2"/>
      <c r="F218" s="2"/>
      <c r="G218" s="251">
        <f>G206</f>
        <v>0</v>
      </c>
      <c r="H218" s="251"/>
      <c r="I218" s="79" t="s">
        <v>524</v>
      </c>
      <c r="J218" s="1">
        <f t="shared" si="7"/>
        <v>20</v>
      </c>
    </row>
    <row r="219" spans="1:10" x14ac:dyDescent="0.25">
      <c r="A219" s="1">
        <f t="shared" si="6"/>
        <v>21</v>
      </c>
      <c r="B219" s="4" t="s">
        <v>555</v>
      </c>
      <c r="D219" s="2"/>
      <c r="E219" s="2"/>
      <c r="F219" s="2"/>
      <c r="G219" s="251">
        <f>G207</f>
        <v>0</v>
      </c>
      <c r="H219" s="251"/>
      <c r="I219" s="79" t="s">
        <v>525</v>
      </c>
      <c r="J219" s="1">
        <f t="shared" si="7"/>
        <v>21</v>
      </c>
    </row>
    <row r="220" spans="1:10" x14ac:dyDescent="0.25">
      <c r="A220" s="1">
        <f t="shared" si="6"/>
        <v>22</v>
      </c>
      <c r="B220" s="4" t="s">
        <v>526</v>
      </c>
      <c r="D220" s="2"/>
      <c r="E220" s="2"/>
      <c r="F220" s="2"/>
      <c r="G220" s="244">
        <f>G210</f>
        <v>0</v>
      </c>
      <c r="H220" s="244"/>
      <c r="I220" s="79" t="s">
        <v>527</v>
      </c>
      <c r="J220" s="1">
        <f t="shared" si="7"/>
        <v>22</v>
      </c>
    </row>
    <row r="221" spans="1:10" x14ac:dyDescent="0.25">
      <c r="A221" s="1">
        <f t="shared" si="6"/>
        <v>23</v>
      </c>
      <c r="B221" s="4" t="s">
        <v>528</v>
      </c>
      <c r="D221" s="2"/>
      <c r="E221" s="2"/>
      <c r="F221" s="2"/>
      <c r="G221" s="86" t="str">
        <f>G140</f>
        <v>8.84%</v>
      </c>
      <c r="H221" s="2"/>
      <c r="I221" s="79" t="s">
        <v>560</v>
      </c>
      <c r="J221" s="1">
        <f t="shared" si="7"/>
        <v>23</v>
      </c>
    </row>
    <row r="222" spans="1:10" x14ac:dyDescent="0.25">
      <c r="A222" s="1">
        <f t="shared" si="6"/>
        <v>24</v>
      </c>
      <c r="B222" s="3"/>
      <c r="D222" s="2"/>
      <c r="E222" s="2"/>
      <c r="F222" s="2"/>
      <c r="G222" s="252"/>
      <c r="H222" s="252"/>
      <c r="I222" s="250"/>
      <c r="J222" s="1">
        <f t="shared" si="7"/>
        <v>24</v>
      </c>
    </row>
    <row r="223" spans="1:10" x14ac:dyDescent="0.25">
      <c r="A223" s="1">
        <f t="shared" si="6"/>
        <v>25</v>
      </c>
      <c r="B223" s="4" t="s">
        <v>531</v>
      </c>
      <c r="C223" s="1"/>
      <c r="D223" s="1"/>
      <c r="E223" s="2"/>
      <c r="F223" s="2"/>
      <c r="G223" s="253">
        <f>IFERROR((((G216)+(G218/G219)+G210)*G221-(G217/G219))/(1-G221),0)</f>
        <v>0</v>
      </c>
      <c r="H223" s="244"/>
      <c r="I223" s="79" t="s">
        <v>532</v>
      </c>
      <c r="J223" s="1">
        <f t="shared" si="7"/>
        <v>25</v>
      </c>
    </row>
    <row r="224" spans="1:10" x14ac:dyDescent="0.25">
      <c r="A224" s="1">
        <f t="shared" si="6"/>
        <v>26</v>
      </c>
      <c r="B224" s="31" t="s">
        <v>533</v>
      </c>
      <c r="D224" s="31"/>
      <c r="G224" s="1"/>
      <c r="H224" s="1"/>
      <c r="I224" s="79"/>
      <c r="J224" s="1">
        <f t="shared" si="7"/>
        <v>26</v>
      </c>
    </row>
    <row r="225" spans="1:10" x14ac:dyDescent="0.25">
      <c r="A225" s="1">
        <f t="shared" si="6"/>
        <v>27</v>
      </c>
      <c r="G225" s="1"/>
      <c r="H225" s="1"/>
      <c r="I225" s="79"/>
      <c r="J225" s="1">
        <f t="shared" si="7"/>
        <v>27</v>
      </c>
    </row>
    <row r="226" spans="1:10" x14ac:dyDescent="0.25">
      <c r="A226" s="1">
        <f t="shared" si="6"/>
        <v>28</v>
      </c>
      <c r="B226" s="65" t="s">
        <v>534</v>
      </c>
      <c r="G226" s="244">
        <f>G223+G210</f>
        <v>0</v>
      </c>
      <c r="H226" s="244"/>
      <c r="I226" s="79" t="s">
        <v>535</v>
      </c>
      <c r="J226" s="1">
        <f t="shared" si="7"/>
        <v>28</v>
      </c>
    </row>
    <row r="227" spans="1:10" x14ac:dyDescent="0.25">
      <c r="A227" s="1">
        <f t="shared" si="6"/>
        <v>29</v>
      </c>
      <c r="G227" s="1"/>
      <c r="H227" s="1"/>
      <c r="I227" s="79"/>
      <c r="J227" s="1">
        <f t="shared" si="7"/>
        <v>29</v>
      </c>
    </row>
    <row r="228" spans="1:10" x14ac:dyDescent="0.25">
      <c r="A228" s="1">
        <f t="shared" si="6"/>
        <v>30</v>
      </c>
      <c r="B228" s="65" t="s">
        <v>561</v>
      </c>
      <c r="G228" s="43">
        <f>G88</f>
        <v>1.6900735952303427E-2</v>
      </c>
      <c r="H228" s="2"/>
      <c r="I228" s="79" t="s">
        <v>562</v>
      </c>
      <c r="J228" s="1">
        <f t="shared" si="7"/>
        <v>30</v>
      </c>
    </row>
    <row r="229" spans="1:10" x14ac:dyDescent="0.25">
      <c r="A229" s="1">
        <f t="shared" si="6"/>
        <v>31</v>
      </c>
      <c r="G229" s="1"/>
      <c r="H229" s="1"/>
      <c r="I229" s="79"/>
      <c r="J229" s="1">
        <f t="shared" si="7"/>
        <v>31</v>
      </c>
    </row>
    <row r="230" spans="1:10" ht="19.5" thickBot="1" x14ac:dyDescent="0.3">
      <c r="A230" s="1">
        <f t="shared" si="6"/>
        <v>32</v>
      </c>
      <c r="B230" s="65" t="s">
        <v>563</v>
      </c>
      <c r="G230" s="254">
        <f>G226+G228</f>
        <v>1.6900735952303427E-2</v>
      </c>
      <c r="H230" s="244"/>
      <c r="I230" s="79" t="s">
        <v>539</v>
      </c>
      <c r="J230" s="1">
        <f t="shared" si="7"/>
        <v>32</v>
      </c>
    </row>
    <row r="231" spans="1:10" ht="17.25" thickTop="1" thickBot="1" x14ac:dyDescent="0.3">
      <c r="A231" s="228">
        <f t="shared" si="6"/>
        <v>33</v>
      </c>
      <c r="B231" s="234"/>
      <c r="C231" s="162"/>
      <c r="D231" s="162"/>
      <c r="E231" s="162"/>
      <c r="F231" s="162"/>
      <c r="G231" s="264"/>
      <c r="H231" s="264"/>
      <c r="I231" s="229"/>
      <c r="J231" s="228">
        <f t="shared" si="7"/>
        <v>33</v>
      </c>
    </row>
    <row r="232" spans="1:10" x14ac:dyDescent="0.25">
      <c r="A232" s="1">
        <f t="shared" si="6"/>
        <v>34</v>
      </c>
      <c r="B232" s="65"/>
      <c r="G232" s="244"/>
      <c r="H232" s="244"/>
      <c r="I232" s="79"/>
      <c r="J232" s="1">
        <f t="shared" si="7"/>
        <v>34</v>
      </c>
    </row>
    <row r="233" spans="1:10" ht="18.75" x14ac:dyDescent="0.25">
      <c r="A233" s="1">
        <f t="shared" si="6"/>
        <v>35</v>
      </c>
      <c r="B233" s="65" t="s">
        <v>540</v>
      </c>
      <c r="E233" s="2"/>
      <c r="F233" s="2"/>
      <c r="G233" s="237"/>
      <c r="H233" s="237"/>
      <c r="I233" s="79"/>
      <c r="J233" s="1">
        <f t="shared" si="7"/>
        <v>35</v>
      </c>
    </row>
    <row r="234" spans="1:10" x14ac:dyDescent="0.25">
      <c r="A234" s="1">
        <f t="shared" si="6"/>
        <v>36</v>
      </c>
      <c r="B234" s="41"/>
      <c r="E234" s="2"/>
      <c r="F234" s="2"/>
      <c r="G234" s="237"/>
      <c r="H234" s="237"/>
      <c r="I234" s="79"/>
      <c r="J234" s="1">
        <f t="shared" si="7"/>
        <v>36</v>
      </c>
    </row>
    <row r="235" spans="1:10" x14ac:dyDescent="0.25">
      <c r="A235" s="1">
        <f t="shared" si="6"/>
        <v>37</v>
      </c>
      <c r="B235" s="65" t="s">
        <v>504</v>
      </c>
      <c r="E235" s="2"/>
      <c r="F235" s="2"/>
      <c r="G235" s="237"/>
      <c r="H235" s="237"/>
      <c r="I235" s="79"/>
      <c r="J235" s="1">
        <f t="shared" si="7"/>
        <v>37</v>
      </c>
    </row>
    <row r="236" spans="1:10" x14ac:dyDescent="0.25">
      <c r="A236" s="1">
        <f t="shared" si="6"/>
        <v>38</v>
      </c>
      <c r="B236" s="2"/>
      <c r="C236" s="2"/>
      <c r="D236" s="2"/>
      <c r="E236" s="2"/>
      <c r="F236" s="2"/>
      <c r="G236" s="237"/>
      <c r="H236" s="237"/>
      <c r="I236" s="79"/>
      <c r="J236" s="1">
        <f t="shared" si="7"/>
        <v>38</v>
      </c>
    </row>
    <row r="237" spans="1:10" x14ac:dyDescent="0.25">
      <c r="A237" s="1">
        <f t="shared" si="6"/>
        <v>39</v>
      </c>
      <c r="B237" s="11" t="s">
        <v>505</v>
      </c>
      <c r="C237" s="2"/>
      <c r="D237" s="2"/>
      <c r="E237" s="2"/>
      <c r="F237" s="2"/>
      <c r="G237" s="237"/>
      <c r="H237" s="237"/>
      <c r="I237" s="238"/>
      <c r="J237" s="1">
        <f t="shared" si="7"/>
        <v>39</v>
      </c>
    </row>
    <row r="238" spans="1:10" x14ac:dyDescent="0.25">
      <c r="A238" s="1">
        <f t="shared" si="6"/>
        <v>40</v>
      </c>
      <c r="B238" s="4" t="s">
        <v>541</v>
      </c>
      <c r="D238" s="2"/>
      <c r="E238" s="2"/>
      <c r="F238" s="2"/>
      <c r="G238" s="239">
        <f>G103</f>
        <v>0</v>
      </c>
      <c r="H238" s="2"/>
      <c r="I238" s="79" t="s">
        <v>564</v>
      </c>
      <c r="J238" s="1">
        <f t="shared" si="7"/>
        <v>40</v>
      </c>
    </row>
    <row r="239" spans="1:10" x14ac:dyDescent="0.25">
      <c r="A239" s="1">
        <f t="shared" si="6"/>
        <v>41</v>
      </c>
      <c r="B239" s="4" t="s">
        <v>508</v>
      </c>
      <c r="D239" s="2"/>
      <c r="E239" s="2"/>
      <c r="F239" s="2"/>
      <c r="G239" s="257">
        <v>0</v>
      </c>
      <c r="H239" s="2"/>
      <c r="I239" s="79" t="s">
        <v>554</v>
      </c>
      <c r="J239" s="1">
        <f t="shared" si="7"/>
        <v>41</v>
      </c>
    </row>
    <row r="240" spans="1:10" x14ac:dyDescent="0.25">
      <c r="A240" s="1">
        <f t="shared" si="6"/>
        <v>42</v>
      </c>
      <c r="B240" s="4" t="s">
        <v>510</v>
      </c>
      <c r="D240" s="2"/>
      <c r="E240" s="2"/>
      <c r="F240" s="2"/>
      <c r="G240" s="240">
        <v>0</v>
      </c>
      <c r="H240" s="2"/>
      <c r="I240" s="233"/>
      <c r="J240" s="1">
        <f t="shared" si="7"/>
        <v>42</v>
      </c>
    </row>
    <row r="241" spans="1:10" x14ac:dyDescent="0.25">
      <c r="A241" s="1">
        <f t="shared" si="6"/>
        <v>43</v>
      </c>
      <c r="B241" s="4" t="s">
        <v>555</v>
      </c>
      <c r="D241" s="2"/>
      <c r="E241" s="2"/>
      <c r="F241" s="2"/>
      <c r="G241" s="54">
        <v>0</v>
      </c>
      <c r="H241" s="2"/>
      <c r="I241" s="79" t="s">
        <v>556</v>
      </c>
      <c r="J241" s="1">
        <f t="shared" si="7"/>
        <v>43</v>
      </c>
    </row>
    <row r="242" spans="1:10" x14ac:dyDescent="0.25">
      <c r="A242" s="1">
        <f t="shared" si="6"/>
        <v>44</v>
      </c>
      <c r="B242" s="4" t="s">
        <v>514</v>
      </c>
      <c r="D242" s="2"/>
      <c r="E242" s="2"/>
      <c r="F242" s="2"/>
      <c r="G242" s="263" t="str">
        <f>G161</f>
        <v>21%</v>
      </c>
      <c r="H242" s="2"/>
      <c r="I242" s="79" t="s">
        <v>565</v>
      </c>
      <c r="J242" s="1">
        <f t="shared" si="7"/>
        <v>44</v>
      </c>
    </row>
    <row r="243" spans="1:10" x14ac:dyDescent="0.25">
      <c r="A243" s="1">
        <f t="shared" si="6"/>
        <v>45</v>
      </c>
      <c r="G243" s="1"/>
      <c r="H243" s="1"/>
      <c r="J243" s="1">
        <f t="shared" si="7"/>
        <v>45</v>
      </c>
    </row>
    <row r="244" spans="1:10" x14ac:dyDescent="0.25">
      <c r="A244" s="1">
        <f t="shared" si="6"/>
        <v>46</v>
      </c>
      <c r="B244" s="4" t="s">
        <v>517</v>
      </c>
      <c r="D244" s="2"/>
      <c r="E244" s="2"/>
      <c r="F244" s="2"/>
      <c r="G244" s="244">
        <f>IFERROR((((G238)+(G240/G241))*G242-(G239/G241))/(1-G242),0)</f>
        <v>0</v>
      </c>
      <c r="H244" s="244"/>
      <c r="I244" s="79" t="s">
        <v>559</v>
      </c>
      <c r="J244" s="1">
        <f t="shared" si="7"/>
        <v>46</v>
      </c>
    </row>
    <row r="245" spans="1:10" x14ac:dyDescent="0.25">
      <c r="A245" s="1">
        <f t="shared" si="6"/>
        <v>47</v>
      </c>
      <c r="B245" s="31" t="s">
        <v>519</v>
      </c>
      <c r="D245" s="31"/>
      <c r="G245" s="226"/>
      <c r="H245" s="226"/>
      <c r="J245" s="1">
        <f t="shared" si="7"/>
        <v>47</v>
      </c>
    </row>
    <row r="246" spans="1:10" x14ac:dyDescent="0.25">
      <c r="A246" s="1">
        <f t="shared" si="6"/>
        <v>48</v>
      </c>
      <c r="G246" s="1"/>
      <c r="H246" s="1"/>
      <c r="J246" s="1">
        <f t="shared" si="7"/>
        <v>48</v>
      </c>
    </row>
    <row r="247" spans="1:10" x14ac:dyDescent="0.25">
      <c r="A247" s="1">
        <f t="shared" si="6"/>
        <v>49</v>
      </c>
      <c r="B247" s="65" t="s">
        <v>520</v>
      </c>
      <c r="C247" s="2"/>
      <c r="D247" s="2"/>
      <c r="E247" s="2"/>
      <c r="F247" s="2"/>
      <c r="G247" s="247"/>
      <c r="H247" s="247"/>
      <c r="I247" s="248"/>
      <c r="J247" s="1">
        <f t="shared" si="7"/>
        <v>49</v>
      </c>
    </row>
    <row r="248" spans="1:10" x14ac:dyDescent="0.25">
      <c r="A248" s="1">
        <f t="shared" si="6"/>
        <v>50</v>
      </c>
      <c r="B248" s="88"/>
      <c r="C248" s="2"/>
      <c r="D248" s="2"/>
      <c r="E248" s="2"/>
      <c r="F248" s="2"/>
      <c r="G248" s="247"/>
      <c r="H248" s="247"/>
      <c r="I248" s="238"/>
      <c r="J248" s="1">
        <f t="shared" si="7"/>
        <v>50</v>
      </c>
    </row>
    <row r="249" spans="1:10" x14ac:dyDescent="0.25">
      <c r="A249" s="1">
        <f t="shared" si="6"/>
        <v>51</v>
      </c>
      <c r="B249" s="11" t="s">
        <v>505</v>
      </c>
      <c r="C249" s="2"/>
      <c r="D249" s="2"/>
      <c r="E249" s="2"/>
      <c r="F249" s="2"/>
      <c r="G249" s="247"/>
      <c r="H249" s="247"/>
      <c r="I249" s="238"/>
      <c r="J249" s="1">
        <f t="shared" si="7"/>
        <v>51</v>
      </c>
    </row>
    <row r="250" spans="1:10" x14ac:dyDescent="0.25">
      <c r="A250" s="1">
        <f t="shared" si="6"/>
        <v>52</v>
      </c>
      <c r="B250" s="4" t="s">
        <v>541</v>
      </c>
      <c r="D250" s="2"/>
      <c r="E250" s="2"/>
      <c r="F250" s="2"/>
      <c r="G250" s="226">
        <f>G238</f>
        <v>0</v>
      </c>
      <c r="H250" s="226"/>
      <c r="I250" s="79" t="s">
        <v>543</v>
      </c>
      <c r="J250" s="1">
        <f t="shared" si="7"/>
        <v>52</v>
      </c>
    </row>
    <row r="251" spans="1:10" x14ac:dyDescent="0.25">
      <c r="A251" s="1">
        <f t="shared" si="6"/>
        <v>53</v>
      </c>
      <c r="B251" s="4" t="s">
        <v>522</v>
      </c>
      <c r="D251" s="2"/>
      <c r="E251" s="2"/>
      <c r="F251" s="2"/>
      <c r="G251" s="257">
        <v>0</v>
      </c>
      <c r="H251" s="226"/>
      <c r="I251" s="79" t="s">
        <v>554</v>
      </c>
      <c r="J251" s="1">
        <f t="shared" si="7"/>
        <v>53</v>
      </c>
    </row>
    <row r="252" spans="1:10" x14ac:dyDescent="0.25">
      <c r="A252" s="1">
        <f t="shared" si="6"/>
        <v>54</v>
      </c>
      <c r="B252" s="4" t="s">
        <v>510</v>
      </c>
      <c r="D252" s="2"/>
      <c r="E252" s="2"/>
      <c r="F252" s="2"/>
      <c r="G252" s="251">
        <f>G240</f>
        <v>0</v>
      </c>
      <c r="H252" s="251"/>
      <c r="I252" s="79" t="s">
        <v>544</v>
      </c>
      <c r="J252" s="1">
        <f t="shared" si="7"/>
        <v>54</v>
      </c>
    </row>
    <row r="253" spans="1:10" x14ac:dyDescent="0.25">
      <c r="A253" s="1">
        <f t="shared" si="6"/>
        <v>55</v>
      </c>
      <c r="B253" s="4" t="s">
        <v>555</v>
      </c>
      <c r="D253" s="2"/>
      <c r="E253" s="2"/>
      <c r="F253" s="2"/>
      <c r="G253" s="251">
        <f>G241</f>
        <v>0</v>
      </c>
      <c r="H253" s="251"/>
      <c r="I253" s="79" t="s">
        <v>545</v>
      </c>
      <c r="J253" s="1">
        <f t="shared" si="7"/>
        <v>55</v>
      </c>
    </row>
    <row r="254" spans="1:10" x14ac:dyDescent="0.25">
      <c r="A254" s="1">
        <f t="shared" si="6"/>
        <v>56</v>
      </c>
      <c r="B254" s="4" t="s">
        <v>526</v>
      </c>
      <c r="D254" s="2"/>
      <c r="E254" s="2"/>
      <c r="F254" s="2"/>
      <c r="G254" s="244">
        <f>G244</f>
        <v>0</v>
      </c>
      <c r="H254" s="244"/>
      <c r="I254" s="79" t="s">
        <v>546</v>
      </c>
      <c r="J254" s="1">
        <f t="shared" si="7"/>
        <v>56</v>
      </c>
    </row>
    <row r="255" spans="1:10" x14ac:dyDescent="0.25">
      <c r="A255" s="1">
        <f t="shared" si="6"/>
        <v>57</v>
      </c>
      <c r="B255" s="4" t="s">
        <v>528</v>
      </c>
      <c r="D255" s="2"/>
      <c r="E255" s="2"/>
      <c r="F255" s="2"/>
      <c r="G255" s="86" t="str">
        <f>G174</f>
        <v>8.84%</v>
      </c>
      <c r="H255" s="2"/>
      <c r="I255" s="79" t="s">
        <v>566</v>
      </c>
      <c r="J255" s="1">
        <f t="shared" si="7"/>
        <v>57</v>
      </c>
    </row>
    <row r="256" spans="1:10" x14ac:dyDescent="0.25">
      <c r="A256" s="1">
        <f t="shared" si="6"/>
        <v>58</v>
      </c>
      <c r="B256" s="3"/>
      <c r="D256" s="2"/>
      <c r="E256" s="2"/>
      <c r="F256" s="2"/>
      <c r="G256" s="252"/>
      <c r="H256" s="252"/>
      <c r="I256" s="250"/>
      <c r="J256" s="1">
        <f t="shared" si="7"/>
        <v>58</v>
      </c>
    </row>
    <row r="257" spans="1:10" x14ac:dyDescent="0.25">
      <c r="A257" s="1">
        <f t="shared" si="6"/>
        <v>59</v>
      </c>
      <c r="B257" s="4" t="s">
        <v>531</v>
      </c>
      <c r="C257" s="1"/>
      <c r="D257" s="1"/>
      <c r="E257" s="2"/>
      <c r="F257" s="2"/>
      <c r="G257" s="253">
        <f>IFERROR((((G250)+(G252/G253)+G244)*G255-(G251/G253))/(1-G255),0)</f>
        <v>0</v>
      </c>
      <c r="H257" s="244"/>
      <c r="I257" s="79" t="s">
        <v>532</v>
      </c>
      <c r="J257" s="1">
        <f t="shared" si="7"/>
        <v>59</v>
      </c>
    </row>
    <row r="258" spans="1:10" x14ac:dyDescent="0.25">
      <c r="A258" s="1">
        <f t="shared" si="6"/>
        <v>60</v>
      </c>
      <c r="B258" s="31" t="s">
        <v>533</v>
      </c>
      <c r="D258" s="31"/>
      <c r="G258" s="1"/>
      <c r="H258" s="1"/>
      <c r="I258" s="79"/>
      <c r="J258" s="1">
        <f t="shared" si="7"/>
        <v>60</v>
      </c>
    </row>
    <row r="259" spans="1:10" x14ac:dyDescent="0.25">
      <c r="A259" s="1">
        <f t="shared" si="6"/>
        <v>61</v>
      </c>
      <c r="G259" s="1"/>
      <c r="H259" s="1"/>
      <c r="I259" s="79"/>
      <c r="J259" s="1">
        <f t="shared" si="7"/>
        <v>61</v>
      </c>
    </row>
    <row r="260" spans="1:10" x14ac:dyDescent="0.25">
      <c r="A260" s="1">
        <f t="shared" si="6"/>
        <v>62</v>
      </c>
      <c r="B260" s="65" t="s">
        <v>534</v>
      </c>
      <c r="G260" s="244">
        <f>G257+G244</f>
        <v>0</v>
      </c>
      <c r="H260" s="244"/>
      <c r="I260" s="79" t="s">
        <v>547</v>
      </c>
      <c r="J260" s="1">
        <f t="shared" si="7"/>
        <v>62</v>
      </c>
    </row>
    <row r="261" spans="1:10" x14ac:dyDescent="0.25">
      <c r="A261" s="1">
        <f t="shared" si="6"/>
        <v>63</v>
      </c>
      <c r="G261" s="1"/>
      <c r="H261" s="1"/>
      <c r="I261" s="79"/>
      <c r="J261" s="1">
        <f t="shared" si="7"/>
        <v>63</v>
      </c>
    </row>
    <row r="262" spans="1:10" x14ac:dyDescent="0.25">
      <c r="A262" s="1">
        <f t="shared" si="6"/>
        <v>64</v>
      </c>
      <c r="B262" s="65" t="s">
        <v>548</v>
      </c>
      <c r="G262" s="43">
        <f>G101</f>
        <v>0</v>
      </c>
      <c r="H262" s="2"/>
      <c r="I262" s="79" t="s">
        <v>567</v>
      </c>
      <c r="J262" s="1">
        <f t="shared" si="7"/>
        <v>64</v>
      </c>
    </row>
    <row r="263" spans="1:10" x14ac:dyDescent="0.25">
      <c r="A263" s="1">
        <f t="shared" si="6"/>
        <v>65</v>
      </c>
      <c r="G263" s="1"/>
      <c r="H263" s="1"/>
      <c r="I263" s="79"/>
      <c r="J263" s="1">
        <f t="shared" si="7"/>
        <v>65</v>
      </c>
    </row>
    <row r="264" spans="1:10" ht="19.5" thickBot="1" x14ac:dyDescent="0.3">
      <c r="A264" s="1">
        <f t="shared" si="6"/>
        <v>66</v>
      </c>
      <c r="B264" s="65" t="s">
        <v>550</v>
      </c>
      <c r="G264" s="254">
        <f>G260+G262</f>
        <v>0</v>
      </c>
      <c r="H264" s="244"/>
      <c r="I264" s="79" t="s">
        <v>551</v>
      </c>
      <c r="J264" s="1">
        <f t="shared" si="7"/>
        <v>66</v>
      </c>
    </row>
    <row r="265" spans="1:10" ht="16.5" thickTop="1" x14ac:dyDescent="0.25"/>
    <row r="267" spans="1:10" ht="18.75" x14ac:dyDescent="0.25">
      <c r="A267" s="98">
        <v>1</v>
      </c>
      <c r="B267" s="4" t="s">
        <v>568</v>
      </c>
    </row>
    <row r="269" spans="1:10" ht="18.75" x14ac:dyDescent="0.25">
      <c r="A269" s="98"/>
    </row>
  </sheetData>
  <mergeCells count="20">
    <mergeCell ref="B192:I192"/>
    <mergeCell ref="B193:I193"/>
    <mergeCell ref="B75:I75"/>
    <mergeCell ref="B113:I113"/>
    <mergeCell ref="B194:I194"/>
    <mergeCell ref="B110:I110"/>
    <mergeCell ref="B111:I111"/>
    <mergeCell ref="B112:I112"/>
    <mergeCell ref="B190:I190"/>
    <mergeCell ref="B191:I191"/>
    <mergeCell ref="B71:I71"/>
    <mergeCell ref="B72:I72"/>
    <mergeCell ref="B73:I73"/>
    <mergeCell ref="B74:I74"/>
    <mergeCell ref="B109:I109"/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5" orientation="portrait" r:id="rId1"/>
  <headerFooter scaleWithDoc="0">
    <oddHeader>&amp;C&amp;"Times New Roman,Bold"&amp;7AS FILED</oddHeader>
    <oddFooter>&amp;L&amp;A&amp;CPage 12.&amp;P&amp;R&amp;F</oddFooter>
  </headerFooter>
  <rowBreaks count="3" manualBreakCount="3">
    <brk id="68" max="16383" man="1"/>
    <brk id="106" max="16383" man="1"/>
    <brk id="187" max="16383" man="1"/>
  </rowBreaks>
  <customProperties>
    <customPr name="_pios_id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E8848-6981-4AF4-AF02-CE6A7826C55C}">
  <dimension ref="A1:K83"/>
  <sheetViews>
    <sheetView zoomScale="80" zoomScaleNormal="80" workbookViewId="0">
      <selection activeCell="B4" sqref="B4:H4"/>
    </sheetView>
  </sheetViews>
  <sheetFormatPr defaultColWidth="9.140625" defaultRowHeight="15.75" x14ac:dyDescent="0.25"/>
  <cols>
    <col min="1" max="1" width="5.140625" style="356" customWidth="1"/>
    <col min="2" max="2" width="12.5703125" style="357" customWidth="1"/>
    <col min="3" max="3" width="20" style="357" customWidth="1"/>
    <col min="4" max="8" width="21.5703125" style="357" customWidth="1"/>
    <col min="9" max="9" width="5.140625" style="356" customWidth="1"/>
    <col min="10" max="10" width="13.5703125" style="357" customWidth="1"/>
    <col min="11" max="11" width="12.5703125" style="357" customWidth="1"/>
    <col min="12" max="16384" width="9.140625" style="357"/>
  </cols>
  <sheetData>
    <row r="1" spans="1:10" x14ac:dyDescent="0.25">
      <c r="D1" s="358"/>
    </row>
    <row r="2" spans="1:10" x14ac:dyDescent="0.25">
      <c r="B2" s="420" t="s">
        <v>0</v>
      </c>
      <c r="C2" s="420"/>
      <c r="D2" s="420"/>
      <c r="E2" s="420"/>
      <c r="F2" s="420"/>
      <c r="G2" s="420"/>
      <c r="H2" s="420"/>
      <c r="I2" s="359"/>
    </row>
    <row r="3" spans="1:10" x14ac:dyDescent="0.25">
      <c r="B3" s="421" t="s">
        <v>674</v>
      </c>
      <c r="C3" s="421"/>
      <c r="D3" s="421"/>
      <c r="E3" s="421"/>
      <c r="F3" s="421"/>
      <c r="G3" s="421"/>
      <c r="H3" s="421"/>
      <c r="I3" s="359"/>
    </row>
    <row r="4" spans="1:10" x14ac:dyDescent="0.25">
      <c r="B4" s="421" t="s">
        <v>617</v>
      </c>
      <c r="C4" s="421"/>
      <c r="D4" s="421"/>
      <c r="E4" s="421"/>
      <c r="F4" s="421"/>
      <c r="G4" s="421"/>
      <c r="H4" s="421"/>
      <c r="I4" s="359"/>
    </row>
    <row r="5" spans="1:10" x14ac:dyDescent="0.25">
      <c r="B5" s="422" t="s">
        <v>5</v>
      </c>
      <c r="C5" s="422"/>
      <c r="D5" s="422"/>
      <c r="E5" s="422"/>
      <c r="F5" s="422"/>
      <c r="G5" s="422"/>
      <c r="H5" s="422"/>
      <c r="I5" s="359"/>
    </row>
    <row r="6" spans="1:10" x14ac:dyDescent="0.25">
      <c r="A6" s="359"/>
      <c r="B6" s="359"/>
      <c r="C6" s="359"/>
      <c r="D6" s="359"/>
      <c r="E6" s="359"/>
      <c r="F6" s="359"/>
      <c r="G6" s="359"/>
      <c r="H6" s="359"/>
      <c r="I6" s="359"/>
    </row>
    <row r="7" spans="1:10" x14ac:dyDescent="0.25">
      <c r="A7" s="1" t="s">
        <v>6</v>
      </c>
      <c r="B7" s="88"/>
      <c r="I7" s="1" t="s">
        <v>6</v>
      </c>
    </row>
    <row r="8" spans="1:10" x14ac:dyDescent="0.25">
      <c r="A8" s="8" t="s">
        <v>7</v>
      </c>
      <c r="B8" s="88"/>
      <c r="I8" s="8" t="s">
        <v>7</v>
      </c>
    </row>
    <row r="9" spans="1:10" x14ac:dyDescent="0.25">
      <c r="A9" s="1">
        <v>1</v>
      </c>
      <c r="C9" s="360" t="s">
        <v>618</v>
      </c>
      <c r="D9" s="360" t="s">
        <v>619</v>
      </c>
      <c r="E9" s="360" t="s">
        <v>620</v>
      </c>
      <c r="F9" s="360" t="s">
        <v>621</v>
      </c>
      <c r="G9" s="360" t="s">
        <v>622</v>
      </c>
      <c r="H9" s="360" t="s">
        <v>623</v>
      </c>
      <c r="I9" s="1">
        <v>1</v>
      </c>
    </row>
    <row r="10" spans="1:10" x14ac:dyDescent="0.25">
      <c r="A10" s="1">
        <f t="shared" ref="A10:A32" si="0">A9+1</f>
        <v>2</v>
      </c>
      <c r="B10" s="361" t="s">
        <v>624</v>
      </c>
      <c r="C10" s="1"/>
      <c r="D10" s="61" t="s">
        <v>625</v>
      </c>
      <c r="E10" s="1"/>
      <c r="F10" s="1" t="s">
        <v>626</v>
      </c>
      <c r="G10" s="1" t="s">
        <v>627</v>
      </c>
      <c r="H10" s="61" t="s">
        <v>628</v>
      </c>
      <c r="I10" s="1">
        <f t="shared" ref="I10:I32" si="1">I9+1</f>
        <v>2</v>
      </c>
    </row>
    <row r="11" spans="1:10" x14ac:dyDescent="0.25">
      <c r="A11" s="1">
        <f t="shared" si="0"/>
        <v>3</v>
      </c>
      <c r="C11" s="360"/>
      <c r="F11" s="2" t="s">
        <v>629</v>
      </c>
      <c r="H11" s="2" t="s">
        <v>629</v>
      </c>
      <c r="I11" s="1">
        <f t="shared" si="1"/>
        <v>3</v>
      </c>
    </row>
    <row r="12" spans="1:10" x14ac:dyDescent="0.25">
      <c r="A12" s="1">
        <f t="shared" si="0"/>
        <v>4</v>
      </c>
      <c r="C12" s="360"/>
      <c r="D12" s="2" t="s">
        <v>630</v>
      </c>
      <c r="E12" s="2"/>
      <c r="F12" s="2" t="s">
        <v>631</v>
      </c>
      <c r="H12" s="2" t="s">
        <v>631</v>
      </c>
      <c r="I12" s="1">
        <f t="shared" si="1"/>
        <v>4</v>
      </c>
    </row>
    <row r="13" spans="1:10" x14ac:dyDescent="0.25">
      <c r="A13" s="1">
        <f t="shared" si="0"/>
        <v>5</v>
      </c>
      <c r="C13" s="2"/>
      <c r="D13" s="2" t="s">
        <v>631</v>
      </c>
      <c r="E13" s="2" t="s">
        <v>630</v>
      </c>
      <c r="F13" s="2" t="s">
        <v>632</v>
      </c>
      <c r="H13" s="2" t="s">
        <v>632</v>
      </c>
      <c r="I13" s="1">
        <f t="shared" si="1"/>
        <v>5</v>
      </c>
    </row>
    <row r="14" spans="1:10" x14ac:dyDescent="0.25">
      <c r="A14" s="1">
        <f t="shared" si="0"/>
        <v>6</v>
      </c>
      <c r="C14" s="2"/>
      <c r="D14" s="2" t="s">
        <v>632</v>
      </c>
      <c r="E14" s="2" t="s">
        <v>633</v>
      </c>
      <c r="F14" s="2" t="s">
        <v>634</v>
      </c>
      <c r="G14" s="2"/>
      <c r="H14" s="2" t="s">
        <v>634</v>
      </c>
      <c r="I14" s="1">
        <f t="shared" si="1"/>
        <v>6</v>
      </c>
    </row>
    <row r="15" spans="1:10" ht="18.75" x14ac:dyDescent="0.25">
      <c r="A15" s="1">
        <f t="shared" si="0"/>
        <v>7</v>
      </c>
      <c r="B15" s="362" t="s">
        <v>635</v>
      </c>
      <c r="C15" s="362" t="s">
        <v>636</v>
      </c>
      <c r="D15" s="119" t="s">
        <v>634</v>
      </c>
      <c r="E15" s="119" t="s">
        <v>637</v>
      </c>
      <c r="F15" s="119" t="s">
        <v>638</v>
      </c>
      <c r="G15" s="363" t="s">
        <v>633</v>
      </c>
      <c r="H15" s="119" t="s">
        <v>639</v>
      </c>
      <c r="I15" s="1">
        <f t="shared" si="1"/>
        <v>7</v>
      </c>
    </row>
    <row r="16" spans="1:10" x14ac:dyDescent="0.25">
      <c r="A16" s="1">
        <f t="shared" si="0"/>
        <v>8</v>
      </c>
      <c r="B16" s="364" t="s">
        <v>640</v>
      </c>
      <c r="C16" s="365">
        <v>2022</v>
      </c>
      <c r="D16" s="366">
        <f>+'Pg1 TO5 C6 Error Correction'!D10/12</f>
        <v>72.444789109004589</v>
      </c>
      <c r="E16" s="367">
        <v>2.8E-3</v>
      </c>
      <c r="F16" s="368">
        <f>+D16</f>
        <v>72.444789109004589</v>
      </c>
      <c r="G16" s="369">
        <f>(D16/2)*E16</f>
        <v>0.10142270475260642</v>
      </c>
      <c r="H16" s="370">
        <f t="shared" ref="H16:H32" si="2">F16+G16</f>
        <v>72.546211813757196</v>
      </c>
      <c r="I16" s="1">
        <f t="shared" si="1"/>
        <v>8</v>
      </c>
      <c r="J16" s="371"/>
    </row>
    <row r="17" spans="1:10" x14ac:dyDescent="0.25">
      <c r="A17" s="1">
        <f t="shared" si="0"/>
        <v>9</v>
      </c>
      <c r="B17" s="364" t="s">
        <v>641</v>
      </c>
      <c r="C17" s="365">
        <v>2022</v>
      </c>
      <c r="D17" s="372">
        <f>$D$16</f>
        <v>72.444789109004589</v>
      </c>
      <c r="E17" s="367">
        <v>2.5000000000000001E-3</v>
      </c>
      <c r="F17" s="368">
        <f t="shared" ref="F17:F32" si="3">H16+D17</f>
        <v>144.99100092276177</v>
      </c>
      <c r="G17" s="373">
        <f t="shared" ref="G17:G32" si="4">(H16+F17)/2*E17</f>
        <v>0.27192151592064873</v>
      </c>
      <c r="H17" s="370">
        <f t="shared" si="2"/>
        <v>145.26292243868241</v>
      </c>
      <c r="I17" s="1">
        <f t="shared" si="1"/>
        <v>9</v>
      </c>
      <c r="J17" s="371"/>
    </row>
    <row r="18" spans="1:10" x14ac:dyDescent="0.25">
      <c r="A18" s="1">
        <f t="shared" si="0"/>
        <v>10</v>
      </c>
      <c r="B18" s="364" t="s">
        <v>642</v>
      </c>
      <c r="C18" s="365">
        <v>2022</v>
      </c>
      <c r="D18" s="372">
        <f t="shared" ref="D18:D27" si="5">$D$16</f>
        <v>72.444789109004589</v>
      </c>
      <c r="E18" s="367">
        <v>2.8E-3</v>
      </c>
      <c r="F18" s="368">
        <f t="shared" si="3"/>
        <v>217.70771154768698</v>
      </c>
      <c r="G18" s="373">
        <f t="shared" si="4"/>
        <v>0.50815888758091721</v>
      </c>
      <c r="H18" s="370">
        <f t="shared" si="2"/>
        <v>218.2158704352679</v>
      </c>
      <c r="I18" s="1">
        <f t="shared" si="1"/>
        <v>10</v>
      </c>
      <c r="J18" s="371"/>
    </row>
    <row r="19" spans="1:10" x14ac:dyDescent="0.25">
      <c r="A19" s="1">
        <f t="shared" si="0"/>
        <v>11</v>
      </c>
      <c r="B19" s="364" t="s">
        <v>643</v>
      </c>
      <c r="C19" s="365">
        <v>2022</v>
      </c>
      <c r="D19" s="372">
        <f t="shared" si="5"/>
        <v>72.444789109004589</v>
      </c>
      <c r="E19" s="367">
        <v>2.7000000000000001E-3</v>
      </c>
      <c r="F19" s="368">
        <f t="shared" si="3"/>
        <v>290.66065954427251</v>
      </c>
      <c r="G19" s="373">
        <f t="shared" si="4"/>
        <v>0.68698331547237956</v>
      </c>
      <c r="H19" s="370">
        <f t="shared" si="2"/>
        <v>291.34764285974489</v>
      </c>
      <c r="I19" s="1">
        <f t="shared" si="1"/>
        <v>11</v>
      </c>
      <c r="J19" s="371"/>
    </row>
    <row r="20" spans="1:10" x14ac:dyDescent="0.25">
      <c r="A20" s="1">
        <f t="shared" si="0"/>
        <v>12</v>
      </c>
      <c r="B20" s="364" t="s">
        <v>644</v>
      </c>
      <c r="C20" s="365">
        <v>2022</v>
      </c>
      <c r="D20" s="372">
        <f t="shared" si="5"/>
        <v>72.444789109004589</v>
      </c>
      <c r="E20" s="367">
        <v>2.8E-3</v>
      </c>
      <c r="F20" s="368">
        <f t="shared" si="3"/>
        <v>363.7924319687495</v>
      </c>
      <c r="G20" s="373">
        <f t="shared" si="4"/>
        <v>0.91719610475989211</v>
      </c>
      <c r="H20" s="370">
        <f t="shared" si="2"/>
        <v>364.70962807350941</v>
      </c>
      <c r="I20" s="1">
        <f t="shared" si="1"/>
        <v>12</v>
      </c>
      <c r="J20" s="371"/>
    </row>
    <row r="21" spans="1:10" x14ac:dyDescent="0.25">
      <c r="A21" s="1">
        <f t="shared" si="0"/>
        <v>13</v>
      </c>
      <c r="B21" s="364" t="s">
        <v>645</v>
      </c>
      <c r="C21" s="365">
        <v>2022</v>
      </c>
      <c r="D21" s="372">
        <f t="shared" si="5"/>
        <v>72.444789109004589</v>
      </c>
      <c r="E21" s="367">
        <v>2.7000000000000001E-3</v>
      </c>
      <c r="F21" s="368">
        <f t="shared" si="3"/>
        <v>437.15441718251401</v>
      </c>
      <c r="G21" s="373">
        <f t="shared" si="4"/>
        <v>1.0825164610956317</v>
      </c>
      <c r="H21" s="370">
        <f t="shared" si="2"/>
        <v>438.23693364360963</v>
      </c>
      <c r="I21" s="1">
        <f t="shared" si="1"/>
        <v>13</v>
      </c>
      <c r="J21" s="371"/>
    </row>
    <row r="22" spans="1:10" x14ac:dyDescent="0.25">
      <c r="A22" s="1">
        <f t="shared" si="0"/>
        <v>14</v>
      </c>
      <c r="B22" s="364" t="s">
        <v>646</v>
      </c>
      <c r="C22" s="365">
        <v>2022</v>
      </c>
      <c r="D22" s="372">
        <f t="shared" si="5"/>
        <v>72.444789109004589</v>
      </c>
      <c r="E22" s="367">
        <v>3.0999999999999999E-3</v>
      </c>
      <c r="F22" s="368">
        <f t="shared" si="3"/>
        <v>510.68172275261423</v>
      </c>
      <c r="G22" s="373">
        <f t="shared" si="4"/>
        <v>1.4708239174141471</v>
      </c>
      <c r="H22" s="370">
        <f t="shared" si="2"/>
        <v>512.15254667002841</v>
      </c>
      <c r="I22" s="1">
        <f t="shared" si="1"/>
        <v>14</v>
      </c>
      <c r="J22" s="371"/>
    </row>
    <row r="23" spans="1:10" x14ac:dyDescent="0.25">
      <c r="A23" s="1">
        <f t="shared" si="0"/>
        <v>15</v>
      </c>
      <c r="B23" s="364" t="s">
        <v>647</v>
      </c>
      <c r="C23" s="365">
        <v>2022</v>
      </c>
      <c r="D23" s="372">
        <f t="shared" si="5"/>
        <v>72.444789109004589</v>
      </c>
      <c r="E23" s="367">
        <v>3.0999999999999999E-3</v>
      </c>
      <c r="F23" s="368">
        <f t="shared" si="3"/>
        <v>584.59733577903296</v>
      </c>
      <c r="G23" s="373">
        <f t="shared" si="4"/>
        <v>1.6999623177960448</v>
      </c>
      <c r="H23" s="370">
        <f t="shared" si="2"/>
        <v>586.29729809682897</v>
      </c>
      <c r="I23" s="1">
        <f t="shared" si="1"/>
        <v>15</v>
      </c>
      <c r="J23" s="371"/>
    </row>
    <row r="24" spans="1:10" x14ac:dyDescent="0.25">
      <c r="A24" s="1">
        <f t="shared" si="0"/>
        <v>16</v>
      </c>
      <c r="B24" s="364" t="s">
        <v>648</v>
      </c>
      <c r="C24" s="365">
        <v>2022</v>
      </c>
      <c r="D24" s="372">
        <f t="shared" si="5"/>
        <v>72.444789109004589</v>
      </c>
      <c r="E24" s="367">
        <v>3.0000000000000001E-3</v>
      </c>
      <c r="F24" s="368">
        <f t="shared" si="3"/>
        <v>658.74208720583351</v>
      </c>
      <c r="G24" s="373">
        <f t="shared" si="4"/>
        <v>1.8675590779539939</v>
      </c>
      <c r="H24" s="370">
        <f t="shared" si="2"/>
        <v>660.60964628378747</v>
      </c>
      <c r="I24" s="1">
        <f t="shared" si="1"/>
        <v>16</v>
      </c>
      <c r="J24" s="371"/>
    </row>
    <row r="25" spans="1:10" x14ac:dyDescent="0.25">
      <c r="A25" s="1">
        <f t="shared" si="0"/>
        <v>17</v>
      </c>
      <c r="B25" s="364" t="s">
        <v>649</v>
      </c>
      <c r="C25" s="365">
        <v>2022</v>
      </c>
      <c r="D25" s="372">
        <f t="shared" si="5"/>
        <v>72.444789109004589</v>
      </c>
      <c r="E25" s="367">
        <v>4.1999999999999997E-3</v>
      </c>
      <c r="F25" s="368">
        <f t="shared" si="3"/>
        <v>733.05443539279202</v>
      </c>
      <c r="G25" s="373">
        <f t="shared" si="4"/>
        <v>2.9266945715208164</v>
      </c>
      <c r="H25" s="370">
        <f t="shared" si="2"/>
        <v>735.9811299643128</v>
      </c>
      <c r="I25" s="1">
        <f t="shared" si="1"/>
        <v>17</v>
      </c>
      <c r="J25" s="371"/>
    </row>
    <row r="26" spans="1:10" x14ac:dyDescent="0.25">
      <c r="A26" s="1">
        <f t="shared" si="0"/>
        <v>18</v>
      </c>
      <c r="B26" s="364" t="s">
        <v>650</v>
      </c>
      <c r="C26" s="365">
        <v>2022</v>
      </c>
      <c r="D26" s="372">
        <f t="shared" si="5"/>
        <v>72.444789109004589</v>
      </c>
      <c r="E26" s="367">
        <v>4.0000000000000001E-3</v>
      </c>
      <c r="F26" s="368">
        <f t="shared" si="3"/>
        <v>808.42591907331735</v>
      </c>
      <c r="G26" s="373">
        <f t="shared" si="4"/>
        <v>3.0888140980752605</v>
      </c>
      <c r="H26" s="370">
        <f t="shared" si="2"/>
        <v>811.51473317139255</v>
      </c>
      <c r="I26" s="1">
        <f t="shared" si="1"/>
        <v>18</v>
      </c>
      <c r="J26" s="371"/>
    </row>
    <row r="27" spans="1:10" x14ac:dyDescent="0.25">
      <c r="A27" s="1">
        <f t="shared" si="0"/>
        <v>19</v>
      </c>
      <c r="B27" s="374" t="s">
        <v>651</v>
      </c>
      <c r="C27" s="375">
        <v>2022</v>
      </c>
      <c r="D27" s="376">
        <f t="shared" si="5"/>
        <v>72.444789109004589</v>
      </c>
      <c r="E27" s="377">
        <v>4.1999999999999997E-3</v>
      </c>
      <c r="F27" s="378">
        <f t="shared" si="3"/>
        <v>883.9595222803971</v>
      </c>
      <c r="G27" s="379">
        <f t="shared" si="4"/>
        <v>3.5604959364487581</v>
      </c>
      <c r="H27" s="380">
        <f t="shared" si="2"/>
        <v>887.52001821684587</v>
      </c>
      <c r="I27" s="1">
        <f t="shared" si="1"/>
        <v>19</v>
      </c>
      <c r="J27" s="371"/>
    </row>
    <row r="28" spans="1:10" x14ac:dyDescent="0.25">
      <c r="A28" s="1">
        <f t="shared" si="0"/>
        <v>20</v>
      </c>
      <c r="B28" s="218" t="s">
        <v>640</v>
      </c>
      <c r="C28" s="381">
        <v>2023</v>
      </c>
      <c r="D28" s="22"/>
      <c r="E28" s="367">
        <v>5.4000000000000003E-3</v>
      </c>
      <c r="F28" s="368">
        <f t="shared" si="3"/>
        <v>887.52001821684587</v>
      </c>
      <c r="G28" s="373">
        <f t="shared" si="4"/>
        <v>4.7926080983709678</v>
      </c>
      <c r="H28" s="370">
        <f t="shared" si="2"/>
        <v>892.31262631521679</v>
      </c>
      <c r="I28" s="1">
        <f t="shared" si="1"/>
        <v>20</v>
      </c>
      <c r="J28" s="371"/>
    </row>
    <row r="29" spans="1:10" x14ac:dyDescent="0.25">
      <c r="A29" s="1">
        <f t="shared" si="0"/>
        <v>21</v>
      </c>
      <c r="B29" s="218" t="s">
        <v>641</v>
      </c>
      <c r="C29" s="381">
        <v>2023</v>
      </c>
      <c r="D29" s="22"/>
      <c r="E29" s="367">
        <v>4.7999999999999996E-3</v>
      </c>
      <c r="F29" s="368">
        <f t="shared" si="3"/>
        <v>892.31262631521679</v>
      </c>
      <c r="G29" s="373">
        <f t="shared" si="4"/>
        <v>4.2831006063130399</v>
      </c>
      <c r="H29" s="370">
        <f t="shared" si="2"/>
        <v>896.59572692152983</v>
      </c>
      <c r="I29" s="1">
        <f t="shared" si="1"/>
        <v>21</v>
      </c>
      <c r="J29" s="371"/>
    </row>
    <row r="30" spans="1:10" x14ac:dyDescent="0.25">
      <c r="A30" s="1">
        <f t="shared" si="0"/>
        <v>22</v>
      </c>
      <c r="B30" s="218" t="s">
        <v>642</v>
      </c>
      <c r="C30" s="381">
        <v>2023</v>
      </c>
      <c r="D30" s="22"/>
      <c r="E30" s="367">
        <v>5.4000000000000003E-3</v>
      </c>
      <c r="F30" s="368">
        <f t="shared" si="3"/>
        <v>896.59572692152983</v>
      </c>
      <c r="G30" s="373">
        <f t="shared" si="4"/>
        <v>4.8416169253762611</v>
      </c>
      <c r="H30" s="370">
        <f t="shared" si="2"/>
        <v>901.43734384690606</v>
      </c>
      <c r="I30" s="1">
        <f t="shared" si="1"/>
        <v>22</v>
      </c>
      <c r="J30" s="371"/>
    </row>
    <row r="31" spans="1:10" x14ac:dyDescent="0.25">
      <c r="A31" s="1">
        <f t="shared" si="0"/>
        <v>23</v>
      </c>
      <c r="B31" s="218" t="s">
        <v>643</v>
      </c>
      <c r="C31" s="381">
        <v>2023</v>
      </c>
      <c r="D31" s="22"/>
      <c r="E31" s="367">
        <v>6.1999999999999998E-3</v>
      </c>
      <c r="F31" s="368">
        <f t="shared" si="3"/>
        <v>901.43734384690606</v>
      </c>
      <c r="G31" s="373">
        <f t="shared" si="4"/>
        <v>5.5889115318508171</v>
      </c>
      <c r="H31" s="370">
        <f t="shared" si="2"/>
        <v>907.0262553787569</v>
      </c>
      <c r="I31" s="1">
        <f t="shared" si="1"/>
        <v>23</v>
      </c>
      <c r="J31" s="371"/>
    </row>
    <row r="32" spans="1:10" x14ac:dyDescent="0.25">
      <c r="A32" s="1">
        <f t="shared" si="0"/>
        <v>24</v>
      </c>
      <c r="B32" s="218" t="s">
        <v>644</v>
      </c>
      <c r="C32" s="381">
        <v>2023</v>
      </c>
      <c r="D32" s="22"/>
      <c r="E32" s="367">
        <v>6.4000000000000003E-3</v>
      </c>
      <c r="F32" s="368">
        <f t="shared" si="3"/>
        <v>907.0262553787569</v>
      </c>
      <c r="G32" s="373">
        <f t="shared" si="4"/>
        <v>5.8049680344240446</v>
      </c>
      <c r="H32" s="370">
        <f t="shared" si="2"/>
        <v>912.83122341318096</v>
      </c>
      <c r="I32" s="1">
        <f t="shared" si="1"/>
        <v>24</v>
      </c>
      <c r="J32" s="371"/>
    </row>
    <row r="33" spans="1:10" x14ac:dyDescent="0.25">
      <c r="A33" s="1">
        <f>A32+1</f>
        <v>25</v>
      </c>
      <c r="B33" s="218" t="s">
        <v>645</v>
      </c>
      <c r="C33" s="381">
        <v>2023</v>
      </c>
      <c r="D33" s="22"/>
      <c r="E33" s="367">
        <v>6.1999999999999998E-3</v>
      </c>
      <c r="F33" s="368">
        <f>H32+D33</f>
        <v>912.83122341318096</v>
      </c>
      <c r="G33" s="382">
        <f>(H32+F33)/2*E33</f>
        <v>5.6595535851617216</v>
      </c>
      <c r="H33" s="370">
        <f>F33+G33</f>
        <v>918.49077699834265</v>
      </c>
      <c r="I33" s="1">
        <f>I32+1</f>
        <v>25</v>
      </c>
      <c r="J33" s="371"/>
    </row>
    <row r="34" spans="1:10" x14ac:dyDescent="0.25">
      <c r="A34" s="1">
        <f t="shared" ref="A34:A75" si="6">A33+1</f>
        <v>26</v>
      </c>
      <c r="B34" s="364" t="s">
        <v>646</v>
      </c>
      <c r="C34" s="381">
        <v>2023</v>
      </c>
      <c r="D34" s="22"/>
      <c r="E34" s="367">
        <v>6.7999999999999996E-3</v>
      </c>
      <c r="F34" s="368">
        <f t="shared" ref="F34:F63" si="7">H33+D34</f>
        <v>918.49077699834265</v>
      </c>
      <c r="G34" s="382">
        <f t="shared" ref="G34:G63" si="8">(H33+F34)/2*E34</f>
        <v>6.2457372835887295</v>
      </c>
      <c r="H34" s="370">
        <f t="shared" ref="H34:H63" si="9">F34+G34</f>
        <v>924.73651428193136</v>
      </c>
      <c r="I34" s="1">
        <f t="shared" ref="I34:I75" si="10">I33+1</f>
        <v>26</v>
      </c>
      <c r="J34" s="371"/>
    </row>
    <row r="35" spans="1:10" x14ac:dyDescent="0.25">
      <c r="A35" s="1">
        <f t="shared" si="6"/>
        <v>27</v>
      </c>
      <c r="B35" s="364" t="s">
        <v>647</v>
      </c>
      <c r="C35" s="381">
        <v>2023</v>
      </c>
      <c r="D35" s="22"/>
      <c r="E35" s="367">
        <v>6.7999999999999996E-3</v>
      </c>
      <c r="F35" s="368">
        <f t="shared" si="7"/>
        <v>924.73651428193136</v>
      </c>
      <c r="G35" s="382">
        <f t="shared" si="8"/>
        <v>6.2882082971171327</v>
      </c>
      <c r="H35" s="370">
        <f t="shared" si="9"/>
        <v>931.02472257904844</v>
      </c>
      <c r="I35" s="1">
        <f t="shared" si="10"/>
        <v>27</v>
      </c>
      <c r="J35" s="371"/>
    </row>
    <row r="36" spans="1:10" x14ac:dyDescent="0.25">
      <c r="A36" s="1">
        <f t="shared" si="6"/>
        <v>28</v>
      </c>
      <c r="B36" s="364" t="s">
        <v>648</v>
      </c>
      <c r="C36" s="381">
        <v>2023</v>
      </c>
      <c r="D36" s="22"/>
      <c r="E36" s="367">
        <v>6.6E-3</v>
      </c>
      <c r="F36" s="368">
        <f t="shared" si="7"/>
        <v>931.02472257904844</v>
      </c>
      <c r="G36" s="382">
        <f t="shared" si="8"/>
        <v>6.1447631690217195</v>
      </c>
      <c r="H36" s="370">
        <f t="shared" si="9"/>
        <v>937.1694857480702</v>
      </c>
      <c r="I36" s="1">
        <f t="shared" si="10"/>
        <v>28</v>
      </c>
      <c r="J36" s="371"/>
    </row>
    <row r="37" spans="1:10" x14ac:dyDescent="0.25">
      <c r="A37" s="1">
        <f t="shared" si="6"/>
        <v>29</v>
      </c>
      <c r="B37" s="364" t="s">
        <v>649</v>
      </c>
      <c r="C37" s="381">
        <v>2023</v>
      </c>
      <c r="D37" s="22"/>
      <c r="E37" s="367">
        <v>7.1000000000000004E-3</v>
      </c>
      <c r="F37" s="368">
        <f t="shared" si="7"/>
        <v>937.1694857480702</v>
      </c>
      <c r="G37" s="382">
        <f t="shared" si="8"/>
        <v>6.6539033488112986</v>
      </c>
      <c r="H37" s="370">
        <f t="shared" si="9"/>
        <v>943.82338909688156</v>
      </c>
      <c r="I37" s="1">
        <f t="shared" si="10"/>
        <v>29</v>
      </c>
      <c r="J37" s="371"/>
    </row>
    <row r="38" spans="1:10" x14ac:dyDescent="0.25">
      <c r="A38" s="1">
        <f t="shared" si="6"/>
        <v>30</v>
      </c>
      <c r="B38" s="364" t="s">
        <v>650</v>
      </c>
      <c r="C38" s="381">
        <v>2023</v>
      </c>
      <c r="D38" s="22"/>
      <c r="E38" s="367">
        <v>6.8999999999999999E-3</v>
      </c>
      <c r="F38" s="368">
        <f t="shared" si="7"/>
        <v>943.82338909688156</v>
      </c>
      <c r="G38" s="382">
        <f t="shared" si="8"/>
        <v>6.5123813847684824</v>
      </c>
      <c r="H38" s="370">
        <f t="shared" si="9"/>
        <v>950.33577048165</v>
      </c>
      <c r="I38" s="1">
        <f t="shared" si="10"/>
        <v>30</v>
      </c>
      <c r="J38" s="371"/>
    </row>
    <row r="39" spans="1:10" x14ac:dyDescent="0.25">
      <c r="A39" s="1">
        <f t="shared" si="6"/>
        <v>31</v>
      </c>
      <c r="B39" s="374" t="s">
        <v>651</v>
      </c>
      <c r="C39" s="383">
        <v>2023</v>
      </c>
      <c r="D39" s="384"/>
      <c r="E39" s="377">
        <v>7.1000000000000004E-3</v>
      </c>
      <c r="F39" s="378">
        <f t="shared" si="7"/>
        <v>950.33577048165</v>
      </c>
      <c r="G39" s="379">
        <f t="shared" si="8"/>
        <v>6.7473839704197154</v>
      </c>
      <c r="H39" s="380">
        <f t="shared" si="9"/>
        <v>957.08315445206972</v>
      </c>
      <c r="I39" s="1">
        <f t="shared" si="10"/>
        <v>31</v>
      </c>
      <c r="J39" s="371"/>
    </row>
    <row r="40" spans="1:10" x14ac:dyDescent="0.25">
      <c r="A40" s="1">
        <f t="shared" si="6"/>
        <v>32</v>
      </c>
      <c r="B40" s="385" t="s">
        <v>640</v>
      </c>
      <c r="C40" s="386">
        <v>2024</v>
      </c>
      <c r="D40" s="22"/>
      <c r="E40" s="367">
        <v>7.1999999999999998E-3</v>
      </c>
      <c r="F40" s="368">
        <f t="shared" si="7"/>
        <v>957.08315445206972</v>
      </c>
      <c r="G40" s="382">
        <f t="shared" si="8"/>
        <v>6.8909987120549019</v>
      </c>
      <c r="H40" s="370">
        <f t="shared" si="9"/>
        <v>963.97415316412457</v>
      </c>
      <c r="I40" s="1">
        <f t="shared" si="10"/>
        <v>32</v>
      </c>
      <c r="J40" s="371"/>
    </row>
    <row r="41" spans="1:10" x14ac:dyDescent="0.25">
      <c r="A41" s="1">
        <f t="shared" si="6"/>
        <v>33</v>
      </c>
      <c r="B41" s="385" t="s">
        <v>641</v>
      </c>
      <c r="C41" s="386">
        <v>2024</v>
      </c>
      <c r="D41" s="22"/>
      <c r="E41" s="367">
        <v>6.7999999999999996E-3</v>
      </c>
      <c r="F41" s="368">
        <f t="shared" si="7"/>
        <v>963.97415316412457</v>
      </c>
      <c r="G41" s="382">
        <f t="shared" si="8"/>
        <v>6.5550242415160467</v>
      </c>
      <c r="H41" s="370">
        <f t="shared" si="9"/>
        <v>970.52917740564067</v>
      </c>
      <c r="I41" s="1">
        <f t="shared" si="10"/>
        <v>33</v>
      </c>
      <c r="J41" s="371"/>
    </row>
    <row r="42" spans="1:10" x14ac:dyDescent="0.25">
      <c r="A42" s="1">
        <f t="shared" si="6"/>
        <v>34</v>
      </c>
      <c r="B42" s="385" t="s">
        <v>642</v>
      </c>
      <c r="C42" s="386">
        <v>2024</v>
      </c>
      <c r="D42" s="22"/>
      <c r="E42" s="367">
        <v>7.1999999999999998E-3</v>
      </c>
      <c r="F42" s="368">
        <f t="shared" si="7"/>
        <v>970.52917740564067</v>
      </c>
      <c r="G42" s="382">
        <f t="shared" si="8"/>
        <v>6.9878100773206127</v>
      </c>
      <c r="H42" s="370">
        <f t="shared" si="9"/>
        <v>977.51698748296133</v>
      </c>
      <c r="I42" s="1">
        <f t="shared" si="10"/>
        <v>34</v>
      </c>
      <c r="J42" s="371"/>
    </row>
    <row r="43" spans="1:10" x14ac:dyDescent="0.25">
      <c r="A43" s="1">
        <f t="shared" si="6"/>
        <v>35</v>
      </c>
      <c r="B43" s="385" t="s">
        <v>643</v>
      </c>
      <c r="C43" s="386">
        <v>2024</v>
      </c>
      <c r="D43" s="22"/>
      <c r="E43" s="367">
        <v>7.0000000000000001E-3</v>
      </c>
      <c r="F43" s="368">
        <f t="shared" si="7"/>
        <v>977.51698748296133</v>
      </c>
      <c r="G43" s="382">
        <f t="shared" si="8"/>
        <v>6.8426189123807291</v>
      </c>
      <c r="H43" s="370">
        <f t="shared" si="9"/>
        <v>984.3596063953421</v>
      </c>
      <c r="I43" s="1">
        <f t="shared" si="10"/>
        <v>35</v>
      </c>
      <c r="J43" s="371"/>
    </row>
    <row r="44" spans="1:10" x14ac:dyDescent="0.25">
      <c r="A44" s="1">
        <f t="shared" si="6"/>
        <v>36</v>
      </c>
      <c r="B44" s="385" t="s">
        <v>644</v>
      </c>
      <c r="C44" s="386">
        <v>2024</v>
      </c>
      <c r="D44" s="22"/>
      <c r="E44" s="367">
        <v>7.1999999999999998E-3</v>
      </c>
      <c r="F44" s="368">
        <f t="shared" si="7"/>
        <v>984.3596063953421</v>
      </c>
      <c r="G44" s="382">
        <f t="shared" si="8"/>
        <v>7.0873891660464627</v>
      </c>
      <c r="H44" s="370">
        <f t="shared" si="9"/>
        <v>991.44699556138858</v>
      </c>
      <c r="I44" s="1">
        <f t="shared" si="10"/>
        <v>36</v>
      </c>
      <c r="J44" s="371"/>
    </row>
    <row r="45" spans="1:10" x14ac:dyDescent="0.25">
      <c r="A45" s="1">
        <f t="shared" si="6"/>
        <v>37</v>
      </c>
      <c r="B45" s="385" t="s">
        <v>645</v>
      </c>
      <c r="C45" s="386">
        <v>2024</v>
      </c>
      <c r="D45" s="22"/>
      <c r="E45" s="367">
        <v>7.0000000000000001E-3</v>
      </c>
      <c r="F45" s="368">
        <f t="shared" si="7"/>
        <v>991.44699556138858</v>
      </c>
      <c r="G45" s="382">
        <f t="shared" si="8"/>
        <v>6.9401289689297201</v>
      </c>
      <c r="H45" s="370">
        <f t="shared" si="9"/>
        <v>998.38712453031826</v>
      </c>
      <c r="I45" s="1">
        <f t="shared" si="10"/>
        <v>37</v>
      </c>
      <c r="J45" s="371"/>
    </row>
    <row r="46" spans="1:10" x14ac:dyDescent="0.25">
      <c r="A46" s="1">
        <f t="shared" si="6"/>
        <v>38</v>
      </c>
      <c r="B46" s="385" t="s">
        <v>646</v>
      </c>
      <c r="C46" s="386">
        <v>2024</v>
      </c>
      <c r="D46" s="22"/>
      <c r="E46" s="367">
        <v>7.1999999999999998E-3</v>
      </c>
      <c r="F46" s="368">
        <f t="shared" si="7"/>
        <v>998.38712453031826</v>
      </c>
      <c r="G46" s="382">
        <f t="shared" si="8"/>
        <v>7.1883872966182913</v>
      </c>
      <c r="H46" s="370">
        <f t="shared" si="9"/>
        <v>1005.5755118269366</v>
      </c>
      <c r="I46" s="1">
        <f t="shared" si="10"/>
        <v>38</v>
      </c>
      <c r="J46" s="371"/>
    </row>
    <row r="47" spans="1:10" x14ac:dyDescent="0.25">
      <c r="A47" s="1">
        <f t="shared" si="6"/>
        <v>39</v>
      </c>
      <c r="B47" s="385" t="s">
        <v>647</v>
      </c>
      <c r="C47" s="386">
        <v>2024</v>
      </c>
      <c r="D47" s="22"/>
      <c r="E47" s="367">
        <v>7.1999999999999998E-3</v>
      </c>
      <c r="F47" s="368">
        <f t="shared" si="7"/>
        <v>1005.5755118269366</v>
      </c>
      <c r="G47" s="382">
        <f t="shared" si="8"/>
        <v>7.2401436851539431</v>
      </c>
      <c r="H47" s="370">
        <f t="shared" si="9"/>
        <v>1012.8156555120905</v>
      </c>
      <c r="I47" s="1">
        <f t="shared" si="10"/>
        <v>39</v>
      </c>
      <c r="J47" s="371"/>
    </row>
    <row r="48" spans="1:10" x14ac:dyDescent="0.25">
      <c r="A48" s="1">
        <f t="shared" si="6"/>
        <v>40</v>
      </c>
      <c r="B48" s="385" t="s">
        <v>648</v>
      </c>
      <c r="C48" s="386">
        <v>2024</v>
      </c>
      <c r="D48" s="22"/>
      <c r="E48" s="367">
        <v>7.0000000000000001E-3</v>
      </c>
      <c r="F48" s="368">
        <f t="shared" si="7"/>
        <v>1012.8156555120905</v>
      </c>
      <c r="G48" s="382">
        <f t="shared" si="8"/>
        <v>7.0897095885846335</v>
      </c>
      <c r="H48" s="370">
        <f t="shared" si="9"/>
        <v>1019.9053651006751</v>
      </c>
      <c r="I48" s="1">
        <f t="shared" si="10"/>
        <v>40</v>
      </c>
      <c r="J48" s="371"/>
    </row>
    <row r="49" spans="1:10" x14ac:dyDescent="0.25">
      <c r="A49" s="1">
        <f t="shared" si="6"/>
        <v>41</v>
      </c>
      <c r="B49" s="385" t="s">
        <v>649</v>
      </c>
      <c r="C49" s="386">
        <v>2024</v>
      </c>
      <c r="D49" s="22"/>
      <c r="E49" s="367">
        <v>7.1999999999999998E-3</v>
      </c>
      <c r="F49" s="368">
        <f t="shared" si="7"/>
        <v>1019.9053651006751</v>
      </c>
      <c r="G49" s="382">
        <f t="shared" si="8"/>
        <v>7.3433186287248606</v>
      </c>
      <c r="H49" s="370">
        <f t="shared" si="9"/>
        <v>1027.2486837294</v>
      </c>
      <c r="I49" s="1">
        <f t="shared" si="10"/>
        <v>41</v>
      </c>
      <c r="J49" s="371"/>
    </row>
    <row r="50" spans="1:10" x14ac:dyDescent="0.25">
      <c r="A50" s="1">
        <f t="shared" si="6"/>
        <v>42</v>
      </c>
      <c r="B50" s="385" t="s">
        <v>650</v>
      </c>
      <c r="C50" s="386">
        <v>2024</v>
      </c>
      <c r="D50" s="22"/>
      <c r="E50" s="367">
        <v>7.0000000000000001E-3</v>
      </c>
      <c r="F50" s="368">
        <f t="shared" si="7"/>
        <v>1027.2486837294</v>
      </c>
      <c r="G50" s="382">
        <f t="shared" si="8"/>
        <v>7.1907407861057999</v>
      </c>
      <c r="H50" s="370">
        <f t="shared" si="9"/>
        <v>1034.4394245155058</v>
      </c>
      <c r="I50" s="1">
        <f t="shared" si="10"/>
        <v>42</v>
      </c>
      <c r="J50" s="371"/>
    </row>
    <row r="51" spans="1:10" x14ac:dyDescent="0.25">
      <c r="A51" s="1">
        <f t="shared" si="6"/>
        <v>43</v>
      </c>
      <c r="B51" s="387" t="s">
        <v>651</v>
      </c>
      <c r="C51" s="388">
        <v>2024</v>
      </c>
      <c r="D51" s="384"/>
      <c r="E51" s="377">
        <v>7.1999999999999998E-3</v>
      </c>
      <c r="F51" s="378">
        <f t="shared" si="7"/>
        <v>1034.4394245155058</v>
      </c>
      <c r="G51" s="379">
        <f t="shared" si="8"/>
        <v>7.4479638565116417</v>
      </c>
      <c r="H51" s="380">
        <f t="shared" si="9"/>
        <v>1041.8873883720175</v>
      </c>
      <c r="I51" s="1">
        <f t="shared" si="10"/>
        <v>43</v>
      </c>
      <c r="J51" s="371"/>
    </row>
    <row r="52" spans="1:10" x14ac:dyDescent="0.25">
      <c r="A52" s="1">
        <f t="shared" si="6"/>
        <v>44</v>
      </c>
      <c r="B52" s="385" t="s">
        <v>640</v>
      </c>
      <c r="C52" s="386">
        <v>2025</v>
      </c>
      <c r="D52" s="389"/>
      <c r="E52" s="367">
        <v>6.7999999999999996E-3</v>
      </c>
      <c r="F52" s="368">
        <f t="shared" si="7"/>
        <v>1041.8873883720175</v>
      </c>
      <c r="G52" s="382">
        <f t="shared" si="8"/>
        <v>7.0848342409297187</v>
      </c>
      <c r="H52" s="370">
        <f t="shared" si="9"/>
        <v>1048.9722226129472</v>
      </c>
      <c r="I52" s="1">
        <f t="shared" si="10"/>
        <v>44</v>
      </c>
      <c r="J52" s="371"/>
    </row>
    <row r="53" spans="1:10" x14ac:dyDescent="0.25">
      <c r="A53" s="1">
        <f t="shared" si="6"/>
        <v>45</v>
      </c>
      <c r="B53" s="385" t="s">
        <v>641</v>
      </c>
      <c r="C53" s="386">
        <v>2025</v>
      </c>
      <c r="D53" s="389"/>
      <c r="E53" s="367">
        <v>6.1999999999999998E-3</v>
      </c>
      <c r="F53" s="368">
        <f t="shared" si="7"/>
        <v>1048.9722226129472</v>
      </c>
      <c r="G53" s="382">
        <f t="shared" si="8"/>
        <v>6.5036277802002722</v>
      </c>
      <c r="H53" s="370">
        <f t="shared" si="9"/>
        <v>1055.4758503931475</v>
      </c>
      <c r="I53" s="1">
        <f t="shared" si="10"/>
        <v>45</v>
      </c>
      <c r="J53" s="371"/>
    </row>
    <row r="54" spans="1:10" x14ac:dyDescent="0.25">
      <c r="A54" s="1">
        <f t="shared" si="6"/>
        <v>46</v>
      </c>
      <c r="B54" s="385" t="s">
        <v>642</v>
      </c>
      <c r="C54" s="386">
        <v>2025</v>
      </c>
      <c r="D54" s="389"/>
      <c r="E54" s="367">
        <v>6.7999999999999996E-3</v>
      </c>
      <c r="F54" s="368">
        <f t="shared" si="7"/>
        <v>1055.4758503931475</v>
      </c>
      <c r="G54" s="382">
        <f t="shared" si="8"/>
        <v>7.177235782673403</v>
      </c>
      <c r="H54" s="370">
        <f t="shared" si="9"/>
        <v>1062.653086175821</v>
      </c>
      <c r="I54" s="1">
        <f t="shared" si="10"/>
        <v>46</v>
      </c>
      <c r="J54" s="371"/>
    </row>
    <row r="55" spans="1:10" x14ac:dyDescent="0.25">
      <c r="A55" s="1">
        <f t="shared" si="6"/>
        <v>47</v>
      </c>
      <c r="B55" s="385" t="s">
        <v>643</v>
      </c>
      <c r="C55" s="386">
        <v>2025</v>
      </c>
      <c r="D55" s="389"/>
      <c r="E55" s="367">
        <v>6.1999999999999998E-3</v>
      </c>
      <c r="F55" s="368">
        <f t="shared" si="7"/>
        <v>1062.653086175821</v>
      </c>
      <c r="G55" s="382">
        <f t="shared" si="8"/>
        <v>6.5884491342900899</v>
      </c>
      <c r="H55" s="370">
        <f t="shared" si="9"/>
        <v>1069.2415353101112</v>
      </c>
      <c r="I55" s="1">
        <f t="shared" si="10"/>
        <v>47</v>
      </c>
      <c r="J55" s="371"/>
    </row>
    <row r="56" spans="1:10" x14ac:dyDescent="0.25">
      <c r="A56" s="1">
        <f t="shared" si="6"/>
        <v>48</v>
      </c>
      <c r="B56" s="385" t="s">
        <v>644</v>
      </c>
      <c r="C56" s="386">
        <v>2025</v>
      </c>
      <c r="D56" s="389"/>
      <c r="E56" s="367">
        <v>6.4000000000000003E-3</v>
      </c>
      <c r="F56" s="368">
        <f t="shared" si="7"/>
        <v>1069.2415353101112</v>
      </c>
      <c r="G56" s="382">
        <f t="shared" si="8"/>
        <v>6.8431458259847124</v>
      </c>
      <c r="H56" s="370">
        <f t="shared" si="9"/>
        <v>1076.0846811360959</v>
      </c>
      <c r="I56" s="1">
        <f t="shared" si="10"/>
        <v>48</v>
      </c>
      <c r="J56" s="371"/>
    </row>
    <row r="57" spans="1:10" x14ac:dyDescent="0.25">
      <c r="A57" s="1">
        <f t="shared" si="6"/>
        <v>49</v>
      </c>
      <c r="B57" s="385" t="s">
        <v>645</v>
      </c>
      <c r="C57" s="386">
        <v>2025</v>
      </c>
      <c r="D57" s="389"/>
      <c r="E57" s="367">
        <v>6.1999999999999998E-3</v>
      </c>
      <c r="F57" s="368">
        <f t="shared" si="7"/>
        <v>1076.0846811360959</v>
      </c>
      <c r="G57" s="382">
        <f t="shared" si="8"/>
        <v>6.6717250230437948</v>
      </c>
      <c r="H57" s="370">
        <f t="shared" si="9"/>
        <v>1082.7564061591397</v>
      </c>
      <c r="I57" s="1">
        <f t="shared" si="10"/>
        <v>49</v>
      </c>
      <c r="J57" s="371"/>
    </row>
    <row r="58" spans="1:10" x14ac:dyDescent="0.25">
      <c r="A58" s="1">
        <f t="shared" si="6"/>
        <v>50</v>
      </c>
      <c r="B58" s="385" t="s">
        <v>646</v>
      </c>
      <c r="C58" s="386">
        <v>2025</v>
      </c>
      <c r="D58" s="389"/>
      <c r="E58" s="367">
        <v>6.4000000000000003E-3</v>
      </c>
      <c r="F58" s="368">
        <f t="shared" si="7"/>
        <v>1082.7564061591397</v>
      </c>
      <c r="G58" s="382">
        <f t="shared" si="8"/>
        <v>6.9296409994184947</v>
      </c>
      <c r="H58" s="370">
        <f t="shared" si="9"/>
        <v>1089.6860471585583</v>
      </c>
      <c r="I58" s="1">
        <f t="shared" si="10"/>
        <v>50</v>
      </c>
      <c r="J58" s="371"/>
    </row>
    <row r="59" spans="1:10" x14ac:dyDescent="0.25">
      <c r="A59" s="1">
        <f t="shared" si="6"/>
        <v>51</v>
      </c>
      <c r="B59" s="385" t="s">
        <v>647</v>
      </c>
      <c r="C59" s="386">
        <v>2025</v>
      </c>
      <c r="D59" s="389"/>
      <c r="E59" s="367">
        <v>6.4000000000000003E-3</v>
      </c>
      <c r="F59" s="368">
        <f t="shared" si="7"/>
        <v>1089.6860471585583</v>
      </c>
      <c r="G59" s="382">
        <f t="shared" si="8"/>
        <v>6.9739907018147731</v>
      </c>
      <c r="H59" s="370">
        <f t="shared" si="9"/>
        <v>1096.660037860373</v>
      </c>
      <c r="I59" s="1">
        <f t="shared" si="10"/>
        <v>51</v>
      </c>
      <c r="J59" s="371"/>
    </row>
    <row r="60" spans="1:10" x14ac:dyDescent="0.25">
      <c r="A60" s="1">
        <f t="shared" si="6"/>
        <v>52</v>
      </c>
      <c r="B60" s="385" t="s">
        <v>648</v>
      </c>
      <c r="C60" s="386">
        <v>2025</v>
      </c>
      <c r="D60" s="389"/>
      <c r="E60" s="367">
        <v>6.1999999999999998E-3</v>
      </c>
      <c r="F60" s="368">
        <f t="shared" si="7"/>
        <v>1096.660037860373</v>
      </c>
      <c r="G60" s="382">
        <f t="shared" si="8"/>
        <v>6.7992922347343123</v>
      </c>
      <c r="H60" s="370">
        <f t="shared" si="9"/>
        <v>1103.4593300951074</v>
      </c>
      <c r="I60" s="1">
        <f t="shared" si="10"/>
        <v>52</v>
      </c>
      <c r="J60" s="371"/>
    </row>
    <row r="61" spans="1:10" x14ac:dyDescent="0.25">
      <c r="A61" s="1">
        <f t="shared" si="6"/>
        <v>53</v>
      </c>
      <c r="B61" s="385" t="s">
        <v>649</v>
      </c>
      <c r="C61" s="386">
        <v>2025</v>
      </c>
      <c r="D61" s="389"/>
      <c r="E61" s="367">
        <v>6.4000000000000003E-3</v>
      </c>
      <c r="F61" s="368">
        <f t="shared" si="7"/>
        <v>1103.4593300951074</v>
      </c>
      <c r="G61" s="382">
        <f t="shared" si="8"/>
        <v>7.0621397126086878</v>
      </c>
      <c r="H61" s="370">
        <f t="shared" si="9"/>
        <v>1110.5214698077161</v>
      </c>
      <c r="I61" s="1">
        <f t="shared" si="10"/>
        <v>53</v>
      </c>
      <c r="J61" s="371"/>
    </row>
    <row r="62" spans="1:10" x14ac:dyDescent="0.25">
      <c r="A62" s="1">
        <f t="shared" si="6"/>
        <v>54</v>
      </c>
      <c r="B62" s="385" t="s">
        <v>650</v>
      </c>
      <c r="C62" s="386">
        <v>2025</v>
      </c>
      <c r="D62" s="389"/>
      <c r="E62" s="367">
        <v>6.1999999999999998E-3</v>
      </c>
      <c r="F62" s="368">
        <f t="shared" si="7"/>
        <v>1110.5214698077161</v>
      </c>
      <c r="G62" s="382">
        <f t="shared" si="8"/>
        <v>6.8852331128078399</v>
      </c>
      <c r="H62" s="370">
        <f t="shared" si="9"/>
        <v>1117.4067029205239</v>
      </c>
      <c r="I62" s="1">
        <f t="shared" si="10"/>
        <v>54</v>
      </c>
      <c r="J62" s="371"/>
    </row>
    <row r="63" spans="1:10" x14ac:dyDescent="0.25">
      <c r="A63" s="1">
        <f t="shared" si="6"/>
        <v>55</v>
      </c>
      <c r="B63" s="387" t="s">
        <v>651</v>
      </c>
      <c r="C63" s="388">
        <v>2025</v>
      </c>
      <c r="D63" s="390"/>
      <c r="E63" s="377">
        <v>6.4000000000000003E-3</v>
      </c>
      <c r="F63" s="378">
        <f t="shared" si="7"/>
        <v>1117.4067029205239</v>
      </c>
      <c r="G63" s="379">
        <f t="shared" si="8"/>
        <v>7.1514028986913534</v>
      </c>
      <c r="H63" s="380">
        <f t="shared" si="9"/>
        <v>1124.5581058192154</v>
      </c>
      <c r="I63" s="1">
        <f t="shared" si="10"/>
        <v>55</v>
      </c>
      <c r="J63" s="371"/>
    </row>
    <row r="64" spans="1:10" x14ac:dyDescent="0.25">
      <c r="A64" s="1">
        <f t="shared" si="6"/>
        <v>56</v>
      </c>
      <c r="B64" s="385" t="s">
        <v>640</v>
      </c>
      <c r="C64" s="386">
        <v>2026</v>
      </c>
      <c r="D64" s="389"/>
      <c r="E64" s="367">
        <v>6.1000000000000004E-3</v>
      </c>
      <c r="F64" s="368">
        <f t="shared" ref="F64:F75" si="11">H63+D64</f>
        <v>1124.5581058192154</v>
      </c>
      <c r="G64" s="382">
        <f t="shared" ref="G64:G75" si="12">(H63+F64)/2*E64</f>
        <v>6.8598044454972138</v>
      </c>
      <c r="H64" s="370">
        <f t="shared" ref="H64:H75" si="13">F64+G64</f>
        <v>1131.4179102647126</v>
      </c>
      <c r="I64" s="1">
        <f t="shared" si="10"/>
        <v>56</v>
      </c>
      <c r="J64" s="371"/>
    </row>
    <row r="65" spans="1:11" x14ac:dyDescent="0.25">
      <c r="A65" s="1">
        <f t="shared" si="6"/>
        <v>57</v>
      </c>
      <c r="B65" s="385" t="s">
        <v>641</v>
      </c>
      <c r="C65" s="386">
        <v>2026</v>
      </c>
      <c r="D65" s="389"/>
      <c r="E65" s="367">
        <v>5.4999999999999997E-3</v>
      </c>
      <c r="F65" s="368">
        <f t="shared" si="11"/>
        <v>1131.4179102647126</v>
      </c>
      <c r="G65" s="382">
        <f t="shared" si="12"/>
        <v>6.222798506455919</v>
      </c>
      <c r="H65" s="370">
        <f t="shared" si="13"/>
        <v>1137.6407087711686</v>
      </c>
      <c r="I65" s="1">
        <f t="shared" si="10"/>
        <v>57</v>
      </c>
      <c r="J65" s="371"/>
    </row>
    <row r="66" spans="1:11" x14ac:dyDescent="0.25">
      <c r="A66" s="1">
        <f t="shared" si="6"/>
        <v>58</v>
      </c>
      <c r="B66" s="385" t="s">
        <v>642</v>
      </c>
      <c r="C66" s="386">
        <v>2026</v>
      </c>
      <c r="D66" s="389"/>
      <c r="E66" s="367">
        <v>6.1000000000000004E-3</v>
      </c>
      <c r="F66" s="368">
        <f t="shared" si="11"/>
        <v>1137.6407087711686</v>
      </c>
      <c r="G66" s="382">
        <f t="shared" si="12"/>
        <v>6.939608323504129</v>
      </c>
      <c r="H66" s="370">
        <f t="shared" si="13"/>
        <v>1144.5803170946729</v>
      </c>
      <c r="I66" s="1">
        <f t="shared" si="10"/>
        <v>58</v>
      </c>
      <c r="J66" s="371"/>
    </row>
    <row r="67" spans="1:11" x14ac:dyDescent="0.25">
      <c r="A67" s="1">
        <f t="shared" si="6"/>
        <v>59</v>
      </c>
      <c r="B67" s="385" t="s">
        <v>643</v>
      </c>
      <c r="C67" s="386">
        <v>2026</v>
      </c>
      <c r="D67" s="389"/>
      <c r="E67" s="367">
        <v>5.5999999999999999E-3</v>
      </c>
      <c r="F67" s="368">
        <f t="shared" si="11"/>
        <v>1144.5803170946729</v>
      </c>
      <c r="G67" s="382">
        <f t="shared" si="12"/>
        <v>6.409649775730168</v>
      </c>
      <c r="H67" s="370">
        <f t="shared" si="13"/>
        <v>1150.9899668704031</v>
      </c>
      <c r="I67" s="1">
        <f t="shared" si="10"/>
        <v>59</v>
      </c>
      <c r="J67" s="371"/>
    </row>
    <row r="68" spans="1:11" x14ac:dyDescent="0.25">
      <c r="A68" s="1">
        <f t="shared" si="6"/>
        <v>60</v>
      </c>
      <c r="B68" s="385" t="s">
        <v>644</v>
      </c>
      <c r="C68" s="386">
        <v>2026</v>
      </c>
      <c r="D68" s="389"/>
      <c r="E68" s="367">
        <v>5.7999999999999996E-3</v>
      </c>
      <c r="F68" s="368">
        <f t="shared" si="11"/>
        <v>1150.9899668704031</v>
      </c>
      <c r="G68" s="382">
        <f t="shared" si="12"/>
        <v>6.6757418078483379</v>
      </c>
      <c r="H68" s="370">
        <f t="shared" si="13"/>
        <v>1157.6657086782513</v>
      </c>
      <c r="I68" s="1">
        <f t="shared" si="10"/>
        <v>60</v>
      </c>
      <c r="J68" s="371"/>
    </row>
    <row r="69" spans="1:11" x14ac:dyDescent="0.25">
      <c r="A69" s="1">
        <f t="shared" si="6"/>
        <v>61</v>
      </c>
      <c r="B69" s="385" t="s">
        <v>645</v>
      </c>
      <c r="C69" s="386">
        <v>2026</v>
      </c>
      <c r="D69" s="389"/>
      <c r="E69" s="367">
        <v>5.5999999999999999E-3</v>
      </c>
      <c r="F69" s="368">
        <f t="shared" si="11"/>
        <v>1157.6657086782513</v>
      </c>
      <c r="G69" s="382">
        <f t="shared" si="12"/>
        <v>6.4829279685982071</v>
      </c>
      <c r="H69" s="370">
        <f t="shared" si="13"/>
        <v>1164.1486366468496</v>
      </c>
      <c r="I69" s="1">
        <f t="shared" si="10"/>
        <v>61</v>
      </c>
      <c r="J69" s="371"/>
    </row>
    <row r="70" spans="1:11" x14ac:dyDescent="0.25">
      <c r="A70" s="1">
        <f t="shared" si="6"/>
        <v>62</v>
      </c>
      <c r="B70" s="385" t="s">
        <v>646</v>
      </c>
      <c r="C70" s="386">
        <v>2026</v>
      </c>
      <c r="D70" s="389"/>
      <c r="E70" s="402">
        <v>5.5999999999999999E-3</v>
      </c>
      <c r="F70" s="368">
        <f t="shared" si="11"/>
        <v>1164.1486366468496</v>
      </c>
      <c r="G70" s="382">
        <f t="shared" si="12"/>
        <v>6.5192323652223578</v>
      </c>
      <c r="H70" s="370">
        <f t="shared" si="13"/>
        <v>1170.6678690120718</v>
      </c>
      <c r="I70" s="1">
        <f t="shared" si="10"/>
        <v>62</v>
      </c>
      <c r="J70" s="371"/>
    </row>
    <row r="71" spans="1:11" x14ac:dyDescent="0.25">
      <c r="A71" s="1">
        <f t="shared" si="6"/>
        <v>63</v>
      </c>
      <c r="B71" s="385" t="s">
        <v>647</v>
      </c>
      <c r="C71" s="386">
        <v>2026</v>
      </c>
      <c r="D71" s="389"/>
      <c r="E71" s="402">
        <v>5.5999999999999999E-3</v>
      </c>
      <c r="F71" s="368">
        <f t="shared" si="11"/>
        <v>1170.6678690120718</v>
      </c>
      <c r="G71" s="382">
        <f t="shared" si="12"/>
        <v>6.5557400664676022</v>
      </c>
      <c r="H71" s="370">
        <f t="shared" si="13"/>
        <v>1177.2236090785395</v>
      </c>
      <c r="I71" s="1">
        <f t="shared" si="10"/>
        <v>63</v>
      </c>
      <c r="J71" s="371"/>
    </row>
    <row r="72" spans="1:11" x14ac:dyDescent="0.25">
      <c r="A72" s="1">
        <f t="shared" si="6"/>
        <v>64</v>
      </c>
      <c r="B72" s="385" t="s">
        <v>648</v>
      </c>
      <c r="C72" s="386">
        <v>2026</v>
      </c>
      <c r="D72" s="389"/>
      <c r="E72" s="402">
        <v>5.5999999999999999E-3</v>
      </c>
      <c r="F72" s="368">
        <f t="shared" si="11"/>
        <v>1177.2236090785395</v>
      </c>
      <c r="G72" s="382">
        <f t="shared" si="12"/>
        <v>6.5924522108398209</v>
      </c>
      <c r="H72" s="370">
        <f t="shared" si="13"/>
        <v>1183.8160612893794</v>
      </c>
      <c r="I72" s="1">
        <f t="shared" si="10"/>
        <v>64</v>
      </c>
      <c r="J72" s="371"/>
    </row>
    <row r="73" spans="1:11" x14ac:dyDescent="0.25">
      <c r="A73" s="1">
        <f t="shared" si="6"/>
        <v>65</v>
      </c>
      <c r="B73" s="385" t="s">
        <v>649</v>
      </c>
      <c r="C73" s="386">
        <v>2026</v>
      </c>
      <c r="D73" s="389"/>
      <c r="E73" s="402">
        <v>5.5999999999999999E-3</v>
      </c>
      <c r="F73" s="368">
        <f t="shared" si="11"/>
        <v>1183.8160612893794</v>
      </c>
      <c r="G73" s="382">
        <f t="shared" si="12"/>
        <v>6.6293699432205244</v>
      </c>
      <c r="H73" s="370">
        <f t="shared" si="13"/>
        <v>1190.4454312326</v>
      </c>
      <c r="I73" s="1">
        <f t="shared" si="10"/>
        <v>65</v>
      </c>
      <c r="J73" s="371"/>
    </row>
    <row r="74" spans="1:11" x14ac:dyDescent="0.25">
      <c r="A74" s="1">
        <f t="shared" si="6"/>
        <v>66</v>
      </c>
      <c r="B74" s="385" t="s">
        <v>650</v>
      </c>
      <c r="C74" s="386">
        <v>2026</v>
      </c>
      <c r="D74" s="389"/>
      <c r="E74" s="402">
        <v>5.5999999999999999E-3</v>
      </c>
      <c r="F74" s="368">
        <f t="shared" si="11"/>
        <v>1190.4454312326</v>
      </c>
      <c r="G74" s="382">
        <f t="shared" si="12"/>
        <v>6.6664944149025596</v>
      </c>
      <c r="H74" s="370">
        <f t="shared" si="13"/>
        <v>1197.1119256475026</v>
      </c>
      <c r="I74" s="1">
        <f t="shared" si="10"/>
        <v>66</v>
      </c>
      <c r="J74" s="371"/>
    </row>
    <row r="75" spans="1:11" x14ac:dyDescent="0.25">
      <c r="A75" s="1">
        <f t="shared" si="6"/>
        <v>67</v>
      </c>
      <c r="B75" s="387" t="s">
        <v>651</v>
      </c>
      <c r="C75" s="388">
        <v>2026</v>
      </c>
      <c r="D75" s="390"/>
      <c r="E75" s="407">
        <v>5.5999999999999999E-3</v>
      </c>
      <c r="F75" s="378">
        <f t="shared" si="11"/>
        <v>1197.1119256475026</v>
      </c>
      <c r="G75" s="379">
        <f t="shared" si="12"/>
        <v>6.703826783626015</v>
      </c>
      <c r="H75" s="380">
        <f t="shared" si="13"/>
        <v>1203.8157524311287</v>
      </c>
      <c r="I75" s="1">
        <f t="shared" si="10"/>
        <v>67</v>
      </c>
      <c r="J75" s="405"/>
    </row>
    <row r="76" spans="1:11" ht="16.5" thickBot="1" x14ac:dyDescent="0.3">
      <c r="A76" s="1">
        <f>A63+1</f>
        <v>56</v>
      </c>
      <c r="D76" s="391">
        <f>SUM(D16:D63)</f>
        <v>869.33746930805489</v>
      </c>
      <c r="E76" s="392"/>
      <c r="F76" s="393"/>
      <c r="G76" s="394">
        <f>SUM(G16:G75)</f>
        <v>334.47828312307303</v>
      </c>
      <c r="H76" s="395"/>
      <c r="I76" s="1">
        <f>I63+1</f>
        <v>56</v>
      </c>
    </row>
    <row r="77" spans="1:11" s="356" customFormat="1" ht="16.5" thickTop="1" x14ac:dyDescent="0.25">
      <c r="B77" s="357"/>
      <c r="C77" s="357"/>
      <c r="D77" s="396"/>
      <c r="E77" s="396"/>
      <c r="F77" s="396"/>
      <c r="G77" s="397"/>
      <c r="H77" s="397"/>
      <c r="J77" s="357"/>
      <c r="K77" s="357"/>
    </row>
    <row r="78" spans="1:11" s="356" customFormat="1" ht="18.75" x14ac:dyDescent="0.25">
      <c r="A78" s="398">
        <v>1</v>
      </c>
      <c r="B78" s="357" t="s">
        <v>652</v>
      </c>
      <c r="C78" s="399"/>
      <c r="D78" s="357"/>
      <c r="E78" s="357"/>
      <c r="F78" s="357"/>
      <c r="G78" s="357"/>
      <c r="H78" s="357"/>
      <c r="J78" s="357"/>
      <c r="K78" s="357"/>
    </row>
    <row r="79" spans="1:11" s="356" customFormat="1" ht="18.75" x14ac:dyDescent="0.25">
      <c r="A79" s="398">
        <v>2</v>
      </c>
      <c r="B79" s="357" t="s">
        <v>653</v>
      </c>
      <c r="C79" s="357"/>
      <c r="D79" s="357"/>
      <c r="E79" s="357"/>
      <c r="F79" s="357"/>
      <c r="G79" s="357"/>
      <c r="H79" s="357"/>
      <c r="J79" s="357"/>
      <c r="K79" s="357"/>
    </row>
    <row r="80" spans="1:11" s="356" customFormat="1" ht="18.75" x14ac:dyDescent="0.25">
      <c r="A80" s="398">
        <v>3</v>
      </c>
      <c r="B80" s="357" t="s">
        <v>654</v>
      </c>
      <c r="C80" s="357"/>
      <c r="D80" s="357"/>
      <c r="E80" s="357"/>
      <c r="F80" s="357"/>
      <c r="G80" s="357"/>
      <c r="H80" s="357"/>
      <c r="J80" s="357"/>
      <c r="K80" s="357"/>
    </row>
    <row r="81" spans="1:11" s="356" customFormat="1" x14ac:dyDescent="0.25">
      <c r="B81" s="357" t="s">
        <v>655</v>
      </c>
      <c r="C81" s="357"/>
      <c r="D81" s="357"/>
      <c r="E81" s="357"/>
      <c r="F81" s="357"/>
      <c r="G81" s="357"/>
      <c r="H81" s="357"/>
      <c r="J81" s="357"/>
      <c r="K81" s="357"/>
    </row>
    <row r="82" spans="1:11" s="356" customFormat="1" x14ac:dyDescent="0.25">
      <c r="A82" s="400"/>
      <c r="B82" s="401" t="s">
        <v>656</v>
      </c>
      <c r="C82" s="401"/>
      <c r="D82" s="357"/>
      <c r="E82" s="357"/>
      <c r="F82" s="357"/>
      <c r="G82" s="357"/>
      <c r="H82" s="357"/>
      <c r="J82" s="357"/>
      <c r="K82" s="357"/>
    </row>
    <row r="83" spans="1:11" s="356" customFormat="1" x14ac:dyDescent="0.25">
      <c r="A83" s="403"/>
      <c r="B83" s="404" t="s">
        <v>657</v>
      </c>
      <c r="C83" s="404"/>
      <c r="D83" s="357"/>
      <c r="E83" s="357"/>
      <c r="F83" s="357"/>
      <c r="G83" s="357"/>
      <c r="H83" s="357"/>
      <c r="J83" s="357"/>
      <c r="K83" s="357"/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5" header="0.25" footer="0.25"/>
  <pageSetup scale="56" fitToHeight="0" orientation="portrait" horizontalDpi="200" verticalDpi="200" r:id="rId1"/>
  <headerFooter scaleWithDoc="0">
    <oddFooter>&amp;L&amp;A&amp;CPage 13.&amp;P&amp;R&amp;F</oddFooter>
  </headerFooter>
  <customProperties>
    <customPr name="_pios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84A65-D4FF-4891-8048-AFCF8D7F0328}">
  <sheetPr>
    <pageSetUpPr fitToPage="1"/>
  </sheetPr>
  <dimension ref="A1"/>
  <sheetViews>
    <sheetView zoomScale="90" zoomScaleNormal="90" workbookViewId="0">
      <selection activeCell="S26" sqref="S26"/>
    </sheetView>
  </sheetViews>
  <sheetFormatPr defaultRowHeight="15" x14ac:dyDescent="0.25"/>
  <cols>
    <col min="1" max="1" width="6" customWidth="1"/>
  </cols>
  <sheetData>
    <row r="1" spans="1:1" x14ac:dyDescent="0.25">
      <c r="A1" s="408" t="s">
        <v>673</v>
      </c>
    </row>
  </sheetData>
  <printOptions horizontalCentered="1"/>
  <pageMargins left="0.25" right="0.25" top="0.5" bottom="0.5" header="0.25" footer="0.25"/>
  <pageSetup scale="23" orientation="portrait" r:id="rId1"/>
  <headerFooter scaleWithDoc="0" alignWithMargins="0"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6A2ED-1DE9-45F5-A9D1-468106F37A78}">
  <sheetPr>
    <pageSetUpPr fitToPage="1"/>
  </sheetPr>
  <dimension ref="A1:R205"/>
  <sheetViews>
    <sheetView zoomScale="80" zoomScaleNormal="80" workbookViewId="0">
      <selection activeCell="Q41" sqref="Q41"/>
    </sheetView>
  </sheetViews>
  <sheetFormatPr defaultColWidth="9.140625" defaultRowHeight="15.75" x14ac:dyDescent="0.25"/>
  <cols>
    <col min="1" max="1" width="5.140625" style="4" customWidth="1"/>
    <col min="2" max="2" width="86.140625" style="4" customWidth="1"/>
    <col min="3" max="3" width="10.42578125" style="4" customWidth="1"/>
    <col min="4" max="4" width="1.7109375" style="4" customWidth="1"/>
    <col min="5" max="5" width="18.42578125" style="4" customWidth="1"/>
    <col min="6" max="6" width="1.5703125" style="4" customWidth="1"/>
    <col min="7" max="7" width="18.7109375" style="4" customWidth="1"/>
    <col min="8" max="8" width="1.5703125" style="4" customWidth="1"/>
    <col min="9" max="9" width="15.28515625" style="4" customWidth="1"/>
    <col min="10" max="10" width="51.42578125" style="4" customWidth="1"/>
    <col min="11" max="11" width="5.140625" style="1" customWidth="1"/>
    <col min="12" max="12" width="11.42578125" style="4" bestFit="1" customWidth="1"/>
    <col min="13" max="13" width="9.42578125" style="4" bestFit="1" customWidth="1"/>
    <col min="14" max="14" width="11.42578125" style="4" bestFit="1" customWidth="1"/>
    <col min="15" max="15" width="9.85546875" style="4" bestFit="1" customWidth="1"/>
    <col min="16" max="16384" width="9.140625" style="4"/>
  </cols>
  <sheetData>
    <row r="1" spans="1:18" x14ac:dyDescent="0.25">
      <c r="A1" s="273"/>
      <c r="L1"/>
      <c r="M1"/>
      <c r="N1"/>
      <c r="O1"/>
      <c r="P1"/>
      <c r="Q1"/>
      <c r="R1"/>
    </row>
    <row r="2" spans="1:18" x14ac:dyDescent="0.25">
      <c r="A2" s="1"/>
      <c r="B2" s="410" t="s">
        <v>0</v>
      </c>
      <c r="C2" s="411"/>
      <c r="D2" s="411"/>
      <c r="E2" s="411"/>
      <c r="F2" s="411"/>
      <c r="G2" s="411"/>
      <c r="H2" s="411"/>
      <c r="I2" s="411"/>
      <c r="J2" s="411"/>
      <c r="L2"/>
      <c r="M2"/>
      <c r="N2"/>
      <c r="O2"/>
      <c r="P2"/>
      <c r="Q2"/>
      <c r="R2"/>
    </row>
    <row r="3" spans="1:18" x14ac:dyDescent="0.25">
      <c r="A3" s="1" t="s">
        <v>1</v>
      </c>
      <c r="B3" s="410" t="s">
        <v>2</v>
      </c>
      <c r="C3" s="411"/>
      <c r="D3" s="411"/>
      <c r="E3" s="411"/>
      <c r="F3" s="411"/>
      <c r="G3" s="411"/>
      <c r="H3" s="411"/>
      <c r="I3" s="411"/>
      <c r="J3" s="411"/>
      <c r="L3"/>
      <c r="M3"/>
      <c r="N3"/>
      <c r="O3"/>
      <c r="P3"/>
      <c r="Q3"/>
      <c r="R3"/>
    </row>
    <row r="4" spans="1:18" ht="17.25" x14ac:dyDescent="0.25">
      <c r="A4" s="1"/>
      <c r="B4" s="410" t="s">
        <v>3</v>
      </c>
      <c r="C4" s="412"/>
      <c r="D4" s="412"/>
      <c r="E4" s="412"/>
      <c r="F4" s="412"/>
      <c r="G4" s="412"/>
      <c r="H4" s="412"/>
      <c r="I4" s="412"/>
      <c r="J4" s="412"/>
      <c r="L4"/>
      <c r="M4"/>
      <c r="N4"/>
      <c r="O4"/>
      <c r="P4"/>
      <c r="Q4"/>
      <c r="R4"/>
    </row>
    <row r="5" spans="1:18" x14ac:dyDescent="0.25">
      <c r="A5" s="1"/>
      <c r="B5" s="413" t="s">
        <v>4</v>
      </c>
      <c r="C5" s="413"/>
      <c r="D5" s="413"/>
      <c r="E5" s="413"/>
      <c r="F5" s="413"/>
      <c r="G5" s="413"/>
      <c r="H5" s="413"/>
      <c r="I5" s="413"/>
      <c r="J5" s="413"/>
      <c r="L5"/>
      <c r="M5"/>
      <c r="N5"/>
      <c r="O5"/>
      <c r="P5"/>
      <c r="Q5"/>
      <c r="R5"/>
    </row>
    <row r="6" spans="1:18" x14ac:dyDescent="0.25">
      <c r="A6" s="1"/>
      <c r="B6" s="414" t="s">
        <v>5</v>
      </c>
      <c r="C6" s="411"/>
      <c r="D6" s="411"/>
      <c r="E6" s="411"/>
      <c r="F6" s="411"/>
      <c r="G6" s="411"/>
      <c r="H6" s="411"/>
      <c r="I6" s="411"/>
      <c r="J6" s="411"/>
      <c r="L6"/>
      <c r="M6"/>
      <c r="N6"/>
      <c r="O6"/>
      <c r="P6"/>
      <c r="Q6"/>
      <c r="R6"/>
    </row>
    <row r="7" spans="1:18" x14ac:dyDescent="0.25">
      <c r="A7" s="1"/>
      <c r="B7" s="5"/>
      <c r="C7" s="3"/>
      <c r="D7" s="3"/>
      <c r="E7" s="274" t="s">
        <v>577</v>
      </c>
      <c r="F7"/>
      <c r="G7" s="274" t="s">
        <v>578</v>
      </c>
      <c r="H7"/>
      <c r="I7" s="274" t="s">
        <v>579</v>
      </c>
      <c r="J7" s="3"/>
      <c r="L7"/>
      <c r="M7"/>
      <c r="N7"/>
      <c r="O7"/>
      <c r="P7"/>
      <c r="Q7"/>
      <c r="R7"/>
    </row>
    <row r="8" spans="1:18" ht="34.5" x14ac:dyDescent="0.25">
      <c r="A8" s="1" t="s">
        <v>6</v>
      </c>
      <c r="E8" s="275" t="s">
        <v>580</v>
      </c>
      <c r="F8" s="34"/>
      <c r="G8" s="275" t="s">
        <v>581</v>
      </c>
      <c r="H8" s="34"/>
      <c r="I8" s="276" t="s">
        <v>582</v>
      </c>
      <c r="J8" s="1"/>
      <c r="K8" s="1" t="s">
        <v>6</v>
      </c>
      <c r="L8"/>
      <c r="M8"/>
      <c r="N8"/>
      <c r="O8"/>
      <c r="P8"/>
      <c r="Q8"/>
      <c r="R8"/>
    </row>
    <row r="9" spans="1:18" ht="15.75" customHeight="1" x14ac:dyDescent="0.25">
      <c r="A9" s="1" t="s">
        <v>7</v>
      </c>
      <c r="B9" s="3" t="s">
        <v>1</v>
      </c>
      <c r="E9" s="277" t="s">
        <v>583</v>
      </c>
      <c r="F9" s="278"/>
      <c r="G9" s="277" t="s">
        <v>584</v>
      </c>
      <c r="H9" s="278"/>
      <c r="I9" s="279" t="s">
        <v>585</v>
      </c>
      <c r="J9" s="8" t="s">
        <v>9</v>
      </c>
      <c r="K9" s="1" t="s">
        <v>7</v>
      </c>
      <c r="L9"/>
      <c r="M9"/>
      <c r="N9"/>
      <c r="O9"/>
      <c r="P9"/>
      <c r="Q9"/>
      <c r="R9"/>
    </row>
    <row r="10" spans="1:18" x14ac:dyDescent="0.25">
      <c r="A10" s="1"/>
      <c r="B10" s="9" t="s">
        <v>10</v>
      </c>
      <c r="G10" s="10"/>
      <c r="J10" s="1"/>
      <c r="L10"/>
      <c r="M10"/>
      <c r="N10"/>
      <c r="O10"/>
      <c r="P10"/>
      <c r="Q10"/>
      <c r="R10"/>
    </row>
    <row r="11" spans="1:18" x14ac:dyDescent="0.25">
      <c r="A11" s="1">
        <v>1</v>
      </c>
      <c r="B11" s="11" t="s">
        <v>11</v>
      </c>
      <c r="C11" s="12"/>
      <c r="D11" s="12"/>
      <c r="E11" s="30">
        <f>+'Pg3 Rev BK-1 TO5 C6'!E11</f>
        <v>104664.93583583552</v>
      </c>
      <c r="F11" s="12"/>
      <c r="G11" s="30">
        <v>103805.4964</v>
      </c>
      <c r="I11" s="280">
        <f>E11-G11</f>
        <v>859.43943583552027</v>
      </c>
      <c r="J11" s="1" t="s">
        <v>586</v>
      </c>
      <c r="K11" s="1">
        <f>A11</f>
        <v>1</v>
      </c>
      <c r="L11"/>
      <c r="M11"/>
      <c r="N11"/>
      <c r="O11"/>
      <c r="P11"/>
      <c r="Q11"/>
      <c r="R11"/>
    </row>
    <row r="12" spans="1:18" x14ac:dyDescent="0.25">
      <c r="A12" s="1">
        <f t="shared" ref="A12:A40" si="0">A11+1</f>
        <v>2</v>
      </c>
      <c r="B12" s="11" t="s">
        <v>1</v>
      </c>
      <c r="C12" s="12"/>
      <c r="D12" s="12"/>
      <c r="E12" s="15" t="s">
        <v>1</v>
      </c>
      <c r="F12" s="12"/>
      <c r="G12" s="15" t="s">
        <v>1</v>
      </c>
      <c r="I12" s="278"/>
      <c r="J12" s="1"/>
      <c r="K12" s="1">
        <f t="shared" ref="K12:K40" si="1">K11+1</f>
        <v>2</v>
      </c>
      <c r="L12" s="11"/>
    </row>
    <row r="13" spans="1:18" x14ac:dyDescent="0.25">
      <c r="A13" s="1">
        <f t="shared" si="0"/>
        <v>3</v>
      </c>
      <c r="B13" s="11" t="s">
        <v>14</v>
      </c>
      <c r="C13" s="12"/>
      <c r="D13" s="12"/>
      <c r="E13" s="24">
        <v>100896.9961444303</v>
      </c>
      <c r="F13" s="12"/>
      <c r="G13" s="24">
        <v>100896.9961444303</v>
      </c>
      <c r="H13" s="3"/>
      <c r="I13" s="281">
        <f>E13-G13</f>
        <v>0</v>
      </c>
      <c r="J13" s="1" t="s">
        <v>587</v>
      </c>
      <c r="K13" s="1">
        <f t="shared" si="1"/>
        <v>3</v>
      </c>
      <c r="L13" s="11"/>
      <c r="M13"/>
      <c r="N13"/>
      <c r="O13"/>
      <c r="P13"/>
      <c r="Q13"/>
      <c r="R13"/>
    </row>
    <row r="14" spans="1:18" x14ac:dyDescent="0.25">
      <c r="A14" s="1">
        <f t="shared" si="0"/>
        <v>4</v>
      </c>
      <c r="B14" s="11"/>
      <c r="C14" s="12"/>
      <c r="D14" s="12"/>
      <c r="E14" s="15"/>
      <c r="F14" s="12"/>
      <c r="G14" s="15"/>
      <c r="H14" s="3"/>
      <c r="I14" s="278"/>
      <c r="J14" s="1"/>
      <c r="K14" s="1">
        <f t="shared" si="1"/>
        <v>4</v>
      </c>
      <c r="M14" s="16"/>
    </row>
    <row r="15" spans="1:18" x14ac:dyDescent="0.25">
      <c r="A15" s="1">
        <f t="shared" si="0"/>
        <v>5</v>
      </c>
      <c r="B15" s="11" t="s">
        <v>16</v>
      </c>
      <c r="C15" s="12"/>
      <c r="D15" s="12"/>
      <c r="E15" s="17">
        <v>0</v>
      </c>
      <c r="F15" s="12"/>
      <c r="G15" s="17">
        <v>0</v>
      </c>
      <c r="I15" s="282">
        <f>E15-G15</f>
        <v>0</v>
      </c>
      <c r="J15" s="1" t="s">
        <v>17</v>
      </c>
      <c r="K15" s="1">
        <f t="shared" si="1"/>
        <v>5</v>
      </c>
      <c r="M15" s="16"/>
    </row>
    <row r="16" spans="1:18" x14ac:dyDescent="0.25">
      <c r="A16" s="1">
        <f t="shared" si="0"/>
        <v>6</v>
      </c>
      <c r="B16" s="11" t="s">
        <v>18</v>
      </c>
      <c r="C16" s="12"/>
      <c r="D16" s="12"/>
      <c r="E16" s="29">
        <f>E11+E13+E15</f>
        <v>205561.93198026583</v>
      </c>
      <c r="F16" s="12"/>
      <c r="G16" s="29">
        <f>G11+G13+G15</f>
        <v>204702.49254443031</v>
      </c>
      <c r="H16" s="3"/>
      <c r="I16" s="283">
        <f>E16-G16</f>
        <v>859.43943583552027</v>
      </c>
      <c r="J16" s="1" t="s">
        <v>19</v>
      </c>
      <c r="K16" s="1">
        <f t="shared" si="1"/>
        <v>6</v>
      </c>
      <c r="L16" s="1"/>
      <c r="M16" s="16"/>
    </row>
    <row r="17" spans="1:12" x14ac:dyDescent="0.25">
      <c r="A17" s="1">
        <f t="shared" si="0"/>
        <v>7</v>
      </c>
      <c r="E17" s="19"/>
      <c r="G17" s="19"/>
      <c r="I17" s="278"/>
      <c r="J17" s="1"/>
      <c r="K17" s="1">
        <f t="shared" si="1"/>
        <v>7</v>
      </c>
    </row>
    <row r="18" spans="1:12" x14ac:dyDescent="0.25">
      <c r="A18" s="1">
        <f t="shared" si="0"/>
        <v>8</v>
      </c>
      <c r="B18" s="4" t="s">
        <v>20</v>
      </c>
      <c r="C18" s="12"/>
      <c r="D18" s="12"/>
      <c r="E18" s="30">
        <v>256281.36446838771</v>
      </c>
      <c r="F18" s="12"/>
      <c r="G18" s="30">
        <v>256281.36446838771</v>
      </c>
      <c r="H18" s="21"/>
      <c r="I18" s="281">
        <f>E18-G18</f>
        <v>0</v>
      </c>
      <c r="J18" s="1" t="s">
        <v>21</v>
      </c>
      <c r="K18" s="1">
        <f t="shared" si="1"/>
        <v>8</v>
      </c>
    </row>
    <row r="19" spans="1:12" x14ac:dyDescent="0.25">
      <c r="A19" s="1">
        <f t="shared" si="0"/>
        <v>9</v>
      </c>
      <c r="E19" s="22" t="s">
        <v>1</v>
      </c>
      <c r="G19" s="22" t="s">
        <v>1</v>
      </c>
      <c r="I19" s="278"/>
      <c r="J19" s="1"/>
      <c r="K19" s="1">
        <f t="shared" si="1"/>
        <v>9</v>
      </c>
    </row>
    <row r="20" spans="1:12" ht="18.75" x14ac:dyDescent="0.25">
      <c r="A20" s="1">
        <f t="shared" si="0"/>
        <v>10</v>
      </c>
      <c r="B20" s="4" t="s">
        <v>588</v>
      </c>
      <c r="E20" s="23">
        <v>0</v>
      </c>
      <c r="G20" s="23">
        <v>0</v>
      </c>
      <c r="I20" s="281">
        <f>E20-G20</f>
        <v>0</v>
      </c>
      <c r="J20" s="1" t="s">
        <v>23</v>
      </c>
      <c r="K20" s="1">
        <f t="shared" si="1"/>
        <v>10</v>
      </c>
      <c r="L20" s="11"/>
    </row>
    <row r="21" spans="1:12" x14ac:dyDescent="0.25">
      <c r="A21" s="1">
        <f t="shared" si="0"/>
        <v>11</v>
      </c>
      <c r="E21" s="22"/>
      <c r="G21" s="22"/>
      <c r="I21" s="278"/>
      <c r="J21" s="1"/>
      <c r="K21" s="1">
        <f t="shared" si="1"/>
        <v>11</v>
      </c>
    </row>
    <row r="22" spans="1:12" x14ac:dyDescent="0.25">
      <c r="A22" s="1">
        <f t="shared" si="0"/>
        <v>12</v>
      </c>
      <c r="B22" s="4" t="s">
        <v>24</v>
      </c>
      <c r="C22" s="12"/>
      <c r="D22" s="12"/>
      <c r="E22" s="24">
        <v>66270.772936426758</v>
      </c>
      <c r="F22" s="12"/>
      <c r="G22" s="24">
        <v>66270.772936426758</v>
      </c>
      <c r="H22" s="3"/>
      <c r="I22" s="281">
        <f>E22-G22</f>
        <v>0</v>
      </c>
      <c r="J22" s="1" t="s">
        <v>25</v>
      </c>
      <c r="K22" s="1">
        <f t="shared" si="1"/>
        <v>12</v>
      </c>
      <c r="L22" s="11"/>
    </row>
    <row r="23" spans="1:12" x14ac:dyDescent="0.25">
      <c r="A23" s="1">
        <f t="shared" si="0"/>
        <v>13</v>
      </c>
      <c r="B23" s="11"/>
      <c r="C23" s="12"/>
      <c r="D23" s="12"/>
      <c r="E23" s="15"/>
      <c r="F23" s="12"/>
      <c r="G23" s="15"/>
      <c r="I23" s="278"/>
      <c r="J23" s="1"/>
      <c r="K23" s="1">
        <f t="shared" si="1"/>
        <v>13</v>
      </c>
    </row>
    <row r="24" spans="1:12" x14ac:dyDescent="0.25">
      <c r="A24" s="1">
        <f t="shared" si="0"/>
        <v>14</v>
      </c>
      <c r="B24" s="4" t="s">
        <v>26</v>
      </c>
      <c r="C24" s="12"/>
      <c r="D24" s="12"/>
      <c r="E24" s="17">
        <v>3323.5953616761703</v>
      </c>
      <c r="F24" s="12"/>
      <c r="G24" s="17">
        <v>3323.5953616761703</v>
      </c>
      <c r="H24" s="3"/>
      <c r="I24" s="282">
        <f>E24-G24</f>
        <v>0</v>
      </c>
      <c r="J24" s="1" t="s">
        <v>27</v>
      </c>
      <c r="K24" s="1">
        <f t="shared" si="1"/>
        <v>14</v>
      </c>
      <c r="L24" s="11"/>
    </row>
    <row r="25" spans="1:12" x14ac:dyDescent="0.25">
      <c r="A25" s="1">
        <f t="shared" si="0"/>
        <v>15</v>
      </c>
      <c r="B25" s="11" t="s">
        <v>28</v>
      </c>
      <c r="C25" s="12"/>
      <c r="D25" s="12"/>
      <c r="E25" s="29">
        <f>SUM(E16+E18+E20+E22+E24)</f>
        <v>531437.66474675655</v>
      </c>
      <c r="F25" s="12"/>
      <c r="G25" s="29">
        <f>SUM(G16+G18+G20+G22+G24)</f>
        <v>530578.22531092097</v>
      </c>
      <c r="H25" s="3"/>
      <c r="I25" s="284">
        <f>SUM(I16:I24)</f>
        <v>859.43943583552027</v>
      </c>
      <c r="J25" s="1" t="s">
        <v>29</v>
      </c>
      <c r="K25" s="1">
        <f t="shared" si="1"/>
        <v>15</v>
      </c>
    </row>
    <row r="26" spans="1:12" x14ac:dyDescent="0.25">
      <c r="A26" s="1">
        <f t="shared" si="0"/>
        <v>16</v>
      </c>
      <c r="B26" s="11"/>
      <c r="C26" s="12"/>
      <c r="D26" s="12"/>
      <c r="E26" s="25"/>
      <c r="F26" s="12"/>
      <c r="G26" s="25"/>
      <c r="I26" s="278"/>
      <c r="J26" s="1"/>
      <c r="K26" s="1">
        <f t="shared" si="1"/>
        <v>16</v>
      </c>
    </row>
    <row r="27" spans="1:12" ht="18.75" x14ac:dyDescent="0.25">
      <c r="A27" s="1">
        <f t="shared" si="0"/>
        <v>17</v>
      </c>
      <c r="B27" s="11" t="s">
        <v>30</v>
      </c>
      <c r="C27" s="12"/>
      <c r="D27" s="12"/>
      <c r="E27" s="26">
        <v>9.213478516201995E-2</v>
      </c>
      <c r="F27" s="12"/>
      <c r="G27" s="26">
        <v>9.213478516201995E-2</v>
      </c>
      <c r="I27" s="285">
        <f>E27-G27</f>
        <v>0</v>
      </c>
      <c r="J27" s="1" t="s">
        <v>70</v>
      </c>
      <c r="K27" s="1">
        <f t="shared" si="1"/>
        <v>17</v>
      </c>
    </row>
    <row r="28" spans="1:12" x14ac:dyDescent="0.25">
      <c r="A28" s="1">
        <f t="shared" si="0"/>
        <v>18</v>
      </c>
      <c r="B28" s="11" t="s">
        <v>32</v>
      </c>
      <c r="C28" s="12"/>
      <c r="D28" s="12"/>
      <c r="E28" s="38">
        <f>E140</f>
        <v>5032110.1451324066</v>
      </c>
      <c r="F28" s="12"/>
      <c r="G28" s="38">
        <f>G140</f>
        <v>5032002.7152029276</v>
      </c>
      <c r="I28" s="286">
        <f>E28-G28</f>
        <v>107.4299294790253</v>
      </c>
      <c r="J28" s="1" t="s">
        <v>33</v>
      </c>
      <c r="K28" s="1">
        <f t="shared" si="1"/>
        <v>18</v>
      </c>
    </row>
    <row r="29" spans="1:12" x14ac:dyDescent="0.25">
      <c r="A29" s="1">
        <f t="shared" si="0"/>
        <v>19</v>
      </c>
      <c r="B29" s="4" t="s">
        <v>34</v>
      </c>
      <c r="C29" s="12"/>
      <c r="D29" s="12"/>
      <c r="E29" s="39">
        <f>E28*E27</f>
        <v>463632.3871333953</v>
      </c>
      <c r="F29" s="12"/>
      <c r="G29" s="39">
        <f>G28*G27</f>
        <v>463622.48909992276</v>
      </c>
      <c r="I29" s="287">
        <f>E29-G29</f>
        <v>9.8980334725347348</v>
      </c>
      <c r="J29" s="1" t="s">
        <v>35</v>
      </c>
      <c r="K29" s="1">
        <f t="shared" si="1"/>
        <v>19</v>
      </c>
    </row>
    <row r="30" spans="1:12" x14ac:dyDescent="0.25">
      <c r="A30" s="1">
        <f t="shared" si="0"/>
        <v>20</v>
      </c>
      <c r="C30" s="12"/>
      <c r="D30" s="12"/>
      <c r="E30" s="25"/>
      <c r="F30" s="12"/>
      <c r="G30" s="25"/>
      <c r="I30" s="287"/>
      <c r="J30" s="1"/>
      <c r="K30" s="1">
        <f t="shared" si="1"/>
        <v>20</v>
      </c>
    </row>
    <row r="31" spans="1:12" ht="18.75" x14ac:dyDescent="0.25">
      <c r="A31" s="1">
        <f t="shared" si="0"/>
        <v>21</v>
      </c>
      <c r="B31" s="11" t="s">
        <v>36</v>
      </c>
      <c r="C31" s="12"/>
      <c r="D31" s="12"/>
      <c r="E31" s="244">
        <v>0</v>
      </c>
      <c r="F31" s="14" t="s">
        <v>12</v>
      </c>
      <c r="G31" s="244">
        <f>+'Pg4 As Filed BK-1 TO5 C6'!E31</f>
        <v>0</v>
      </c>
      <c r="H31" s="3"/>
      <c r="I31" s="317">
        <f>E31-G31</f>
        <v>0</v>
      </c>
      <c r="J31" s="288" t="s">
        <v>569</v>
      </c>
      <c r="K31" s="1">
        <f t="shared" si="1"/>
        <v>21</v>
      </c>
      <c r="L31" s="11"/>
    </row>
    <row r="32" spans="1:12" x14ac:dyDescent="0.25">
      <c r="A32" s="1">
        <f t="shared" si="0"/>
        <v>22</v>
      </c>
      <c r="B32" s="11" t="s">
        <v>32</v>
      </c>
      <c r="C32" s="12"/>
      <c r="D32" s="12"/>
      <c r="E32" s="289">
        <f>E140-E123</f>
        <v>5032110.1451324066</v>
      </c>
      <c r="F32" s="12"/>
      <c r="G32" s="289">
        <f>G140-G123</f>
        <v>5032002.7152029276</v>
      </c>
      <c r="H32" s="3"/>
      <c r="I32" s="284">
        <f>E32-G32</f>
        <v>107.4299294790253</v>
      </c>
      <c r="J32" s="1" t="s">
        <v>38</v>
      </c>
      <c r="K32" s="1">
        <f t="shared" si="1"/>
        <v>22</v>
      </c>
    </row>
    <row r="33" spans="1:12" x14ac:dyDescent="0.25">
      <c r="A33" s="1">
        <f t="shared" si="0"/>
        <v>23</v>
      </c>
      <c r="B33" s="4" t="s">
        <v>39</v>
      </c>
      <c r="E33" s="28">
        <f>E32*E31</f>
        <v>0</v>
      </c>
      <c r="F33" s="14" t="s">
        <v>12</v>
      </c>
      <c r="G33" s="39">
        <f>G32*G31</f>
        <v>0</v>
      </c>
      <c r="H33" s="3"/>
      <c r="I33" s="287">
        <f>E33-G33</f>
        <v>0</v>
      </c>
      <c r="J33" s="1" t="s">
        <v>40</v>
      </c>
      <c r="K33" s="1">
        <f t="shared" si="1"/>
        <v>23</v>
      </c>
    </row>
    <row r="34" spans="1:12" x14ac:dyDescent="0.25">
      <c r="A34" s="1">
        <f t="shared" si="0"/>
        <v>24</v>
      </c>
      <c r="E34" s="29"/>
      <c r="G34" s="29"/>
      <c r="I34" s="287"/>
      <c r="J34" s="1"/>
      <c r="K34" s="1">
        <f t="shared" si="1"/>
        <v>24</v>
      </c>
    </row>
    <row r="35" spans="1:12" x14ac:dyDescent="0.25">
      <c r="A35" s="1">
        <f t="shared" si="0"/>
        <v>25</v>
      </c>
      <c r="B35" s="4" t="s">
        <v>41</v>
      </c>
      <c r="E35" s="30">
        <v>1304.0991895338727</v>
      </c>
      <c r="G35" s="30">
        <v>1304.0991895338727</v>
      </c>
      <c r="I35" s="291">
        <f t="shared" ref="I35:I38" si="2">E35-G35</f>
        <v>0</v>
      </c>
      <c r="J35" s="1" t="s">
        <v>42</v>
      </c>
      <c r="K35" s="1">
        <f t="shared" si="1"/>
        <v>25</v>
      </c>
      <c r="L35" s="11"/>
    </row>
    <row r="36" spans="1:12" x14ac:dyDescent="0.25">
      <c r="A36" s="1">
        <f t="shared" si="0"/>
        <v>26</v>
      </c>
      <c r="B36" s="4" t="s">
        <v>43</v>
      </c>
      <c r="E36" s="24">
        <v>-9365.0840000000007</v>
      </c>
      <c r="G36" s="24">
        <v>-9365.0840000000007</v>
      </c>
      <c r="H36" s="3"/>
      <c r="I36" s="281">
        <f t="shared" si="2"/>
        <v>0</v>
      </c>
      <c r="J36" s="1" t="s">
        <v>44</v>
      </c>
      <c r="K36" s="1">
        <f t="shared" si="1"/>
        <v>26</v>
      </c>
      <c r="L36" s="11"/>
    </row>
    <row r="37" spans="1:12" x14ac:dyDescent="0.25">
      <c r="A37" s="1">
        <f t="shared" si="0"/>
        <v>27</v>
      </c>
      <c r="B37" s="4" t="s">
        <v>45</v>
      </c>
      <c r="E37" s="24">
        <v>0</v>
      </c>
      <c r="G37" s="24">
        <v>0</v>
      </c>
      <c r="I37" s="281">
        <f t="shared" si="2"/>
        <v>0</v>
      </c>
      <c r="J37" s="1" t="s">
        <v>46</v>
      </c>
      <c r="K37" s="1">
        <f t="shared" si="1"/>
        <v>27</v>
      </c>
    </row>
    <row r="38" spans="1:12" x14ac:dyDescent="0.25">
      <c r="A38" s="1">
        <f t="shared" si="0"/>
        <v>28</v>
      </c>
      <c r="B38" s="31" t="s">
        <v>47</v>
      </c>
      <c r="E38" s="17">
        <v>0</v>
      </c>
      <c r="G38" s="17">
        <v>0</v>
      </c>
      <c r="I38" s="282">
        <f t="shared" si="2"/>
        <v>0</v>
      </c>
      <c r="J38" s="1" t="s">
        <v>48</v>
      </c>
      <c r="K38" s="1">
        <f t="shared" si="1"/>
        <v>28</v>
      </c>
      <c r="L38" s="11"/>
    </row>
    <row r="39" spans="1:12" x14ac:dyDescent="0.25">
      <c r="A39" s="1">
        <f t="shared" si="0"/>
        <v>29</v>
      </c>
      <c r="E39" s="22" t="s">
        <v>1</v>
      </c>
      <c r="G39" s="22" t="s">
        <v>1</v>
      </c>
      <c r="I39" s="278"/>
      <c r="J39" s="1"/>
      <c r="K39" s="1">
        <f t="shared" si="1"/>
        <v>29</v>
      </c>
      <c r="L39" s="11"/>
    </row>
    <row r="40" spans="1:12" ht="19.5" thickBot="1" x14ac:dyDescent="0.3">
      <c r="A40" s="1">
        <f t="shared" si="0"/>
        <v>30</v>
      </c>
      <c r="B40" s="4" t="s">
        <v>49</v>
      </c>
      <c r="C40" s="12"/>
      <c r="D40" s="12"/>
      <c r="E40" s="32">
        <f>E29+E33+E25+SUM(E35:E38)</f>
        <v>987009.06706968567</v>
      </c>
      <c r="F40" s="14" t="s">
        <v>12</v>
      </c>
      <c r="G40" s="47">
        <f>G29+G33+G25+SUM(G35:G38)</f>
        <v>986139.72960037761</v>
      </c>
      <c r="H40" s="3"/>
      <c r="I40" s="292">
        <f>E40-G40</f>
        <v>869.33746930805501</v>
      </c>
      <c r="J40" s="1" t="s">
        <v>50</v>
      </c>
      <c r="K40" s="1">
        <f t="shared" si="1"/>
        <v>30</v>
      </c>
      <c r="L40" s="11"/>
    </row>
    <row r="41" spans="1:12" ht="16.5" thickTop="1" x14ac:dyDescent="0.25">
      <c r="A41" s="1"/>
      <c r="C41" s="12"/>
      <c r="D41" s="12"/>
      <c r="E41" s="12"/>
      <c r="F41" s="12"/>
      <c r="G41" s="33"/>
      <c r="H41" s="3"/>
      <c r="I41" s="3"/>
      <c r="J41" s="1"/>
      <c r="L41" s="11"/>
    </row>
    <row r="42" spans="1:12" x14ac:dyDescent="0.25">
      <c r="A42" s="1"/>
      <c r="C42" s="12"/>
      <c r="D42" s="12"/>
      <c r="E42" s="12"/>
      <c r="F42" s="12"/>
      <c r="G42" s="33"/>
      <c r="H42" s="3"/>
      <c r="I42" s="3"/>
      <c r="J42" s="1"/>
      <c r="L42" s="11"/>
    </row>
    <row r="43" spans="1:12" x14ac:dyDescent="0.25">
      <c r="A43" s="14" t="s">
        <v>12</v>
      </c>
      <c r="B43" s="34" t="s">
        <v>672</v>
      </c>
      <c r="C43" s="12"/>
      <c r="D43" s="12"/>
      <c r="E43" s="12"/>
      <c r="F43" s="12"/>
      <c r="G43" s="33"/>
      <c r="H43" s="3"/>
      <c r="I43" s="3"/>
      <c r="J43" s="1"/>
      <c r="L43" s="11"/>
    </row>
    <row r="44" spans="1:12" ht="18.75" x14ac:dyDescent="0.25">
      <c r="A44" s="35">
        <v>1</v>
      </c>
      <c r="B44" s="4" t="s">
        <v>599</v>
      </c>
      <c r="C44" s="12"/>
      <c r="D44" s="12"/>
      <c r="E44" s="12"/>
      <c r="F44" s="12"/>
      <c r="G44" s="33"/>
      <c r="H44" s="3"/>
      <c r="I44" s="3"/>
      <c r="J44" s="1"/>
      <c r="L44" s="11"/>
    </row>
    <row r="45" spans="1:12" ht="18.75" x14ac:dyDescent="0.25">
      <c r="A45" s="35">
        <v>2</v>
      </c>
      <c r="B45" s="4" t="s">
        <v>51</v>
      </c>
      <c r="C45" s="12"/>
      <c r="D45" s="12"/>
      <c r="E45" s="12"/>
      <c r="F45" s="12"/>
      <c r="G45" s="33"/>
      <c r="H45" s="3"/>
      <c r="I45" s="3"/>
      <c r="J45" s="1"/>
      <c r="L45" s="11"/>
    </row>
    <row r="46" spans="1:12" ht="18.75" x14ac:dyDescent="0.25">
      <c r="A46" s="35"/>
      <c r="C46" s="12"/>
      <c r="D46" s="12"/>
      <c r="E46" s="12"/>
      <c r="F46" s="12"/>
      <c r="G46" s="33"/>
      <c r="H46" s="3"/>
      <c r="I46" s="3"/>
      <c r="J46" s="1"/>
      <c r="L46" s="11"/>
    </row>
    <row r="47" spans="1:12" x14ac:dyDescent="0.25">
      <c r="A47" s="1"/>
      <c r="C47" s="12"/>
      <c r="D47" s="12"/>
      <c r="E47" s="12"/>
      <c r="F47" s="12"/>
      <c r="G47" s="33"/>
      <c r="H47" s="3"/>
      <c r="I47" s="3"/>
      <c r="J47" s="1"/>
      <c r="L47" s="11"/>
    </row>
    <row r="48" spans="1:12" x14ac:dyDescent="0.25">
      <c r="A48" s="1"/>
      <c r="B48" s="410" t="s">
        <v>0</v>
      </c>
      <c r="C48" s="411"/>
      <c r="D48" s="411"/>
      <c r="E48" s="411"/>
      <c r="F48" s="411"/>
      <c r="G48" s="411"/>
      <c r="H48" s="411"/>
      <c r="I48" s="411"/>
      <c r="J48" s="411"/>
      <c r="L48" s="11"/>
    </row>
    <row r="49" spans="1:15" x14ac:dyDescent="0.25">
      <c r="A49" s="1"/>
      <c r="B49" s="410" t="s">
        <v>2</v>
      </c>
      <c r="C49" s="411"/>
      <c r="D49" s="411"/>
      <c r="E49" s="411"/>
      <c r="F49" s="411"/>
      <c r="G49" s="411"/>
      <c r="H49" s="411"/>
      <c r="I49" s="411"/>
      <c r="J49" s="411"/>
      <c r="L49" s="11"/>
    </row>
    <row r="50" spans="1:15" ht="17.25" x14ac:dyDescent="0.25">
      <c r="A50" s="1"/>
      <c r="B50" s="410" t="s">
        <v>3</v>
      </c>
      <c r="C50" s="412"/>
      <c r="D50" s="412"/>
      <c r="E50" s="412"/>
      <c r="F50" s="412"/>
      <c r="G50" s="412"/>
      <c r="H50" s="412"/>
      <c r="I50" s="412"/>
      <c r="J50" s="412"/>
      <c r="L50" s="11"/>
    </row>
    <row r="51" spans="1:15" x14ac:dyDescent="0.25">
      <c r="A51" s="1"/>
      <c r="B51" s="415" t="str">
        <f>B5</f>
        <v>For the Base Period &amp; True-Up Period Ending December 31, 2022</v>
      </c>
      <c r="C51" s="416"/>
      <c r="D51" s="416"/>
      <c r="E51" s="416"/>
      <c r="F51" s="416"/>
      <c r="G51" s="416"/>
      <c r="H51" s="416"/>
      <c r="I51" s="416"/>
      <c r="J51" s="416"/>
      <c r="L51" s="11"/>
    </row>
    <row r="52" spans="1:15" x14ac:dyDescent="0.25">
      <c r="A52" s="1"/>
      <c r="B52" s="414" t="s">
        <v>5</v>
      </c>
      <c r="C52" s="411"/>
      <c r="D52" s="411"/>
      <c r="E52" s="411"/>
      <c r="F52" s="411"/>
      <c r="G52" s="411"/>
      <c r="H52" s="411"/>
      <c r="I52" s="411"/>
      <c r="J52" s="411"/>
      <c r="L52" s="11"/>
    </row>
    <row r="53" spans="1:15" x14ac:dyDescent="0.25">
      <c r="A53" s="1"/>
      <c r="C53" s="12"/>
      <c r="D53" s="12"/>
      <c r="E53" s="274" t="s">
        <v>577</v>
      </c>
      <c r="F53"/>
      <c r="G53" s="274" t="s">
        <v>578</v>
      </c>
      <c r="H53"/>
      <c r="I53" s="274" t="s">
        <v>579</v>
      </c>
      <c r="J53" s="1"/>
      <c r="L53" s="11"/>
    </row>
    <row r="54" spans="1:15" ht="18.75" x14ac:dyDescent="0.25">
      <c r="A54" s="1" t="s">
        <v>6</v>
      </c>
      <c r="E54" s="275" t="str">
        <f>E8</f>
        <v xml:space="preserve">Revised TO5 C6 </v>
      </c>
      <c r="F54" s="34"/>
      <c r="G54" s="275" t="s">
        <v>581</v>
      </c>
      <c r="I54" s="276" t="s">
        <v>582</v>
      </c>
      <c r="J54" s="1"/>
      <c r="K54" s="1" t="s">
        <v>6</v>
      </c>
      <c r="L54" s="11"/>
    </row>
    <row r="55" spans="1:15" x14ac:dyDescent="0.25">
      <c r="A55" s="1" t="s">
        <v>7</v>
      </c>
      <c r="B55" s="3" t="s">
        <v>1</v>
      </c>
      <c r="E55" s="7" t="s">
        <v>8</v>
      </c>
      <c r="G55" s="7" t="s">
        <v>8</v>
      </c>
      <c r="I55" s="279" t="s">
        <v>585</v>
      </c>
      <c r="J55" s="8" t="s">
        <v>9</v>
      </c>
      <c r="K55" s="1" t="s">
        <v>7</v>
      </c>
      <c r="L55" s="11"/>
    </row>
    <row r="56" spans="1:15" ht="18.75" x14ac:dyDescent="0.25">
      <c r="A56" s="1"/>
      <c r="B56" s="9" t="s">
        <v>589</v>
      </c>
      <c r="G56" s="1"/>
      <c r="J56" s="1"/>
      <c r="L56" s="11"/>
    </row>
    <row r="57" spans="1:15" x14ac:dyDescent="0.25">
      <c r="A57" s="1">
        <v>1</v>
      </c>
      <c r="B57" s="11" t="s">
        <v>53</v>
      </c>
      <c r="C57" s="12"/>
      <c r="D57" s="12"/>
      <c r="E57" s="36">
        <v>0</v>
      </c>
      <c r="F57" s="12"/>
      <c r="G57" s="36">
        <v>0</v>
      </c>
      <c r="I57" s="293">
        <f>E57-G57</f>
        <v>0</v>
      </c>
      <c r="J57" s="1" t="s">
        <v>54</v>
      </c>
      <c r="K57" s="1">
        <f>A57</f>
        <v>1</v>
      </c>
      <c r="L57" s="11"/>
    </row>
    <row r="58" spans="1:15" x14ac:dyDescent="0.25">
      <c r="A58" s="1">
        <f t="shared" ref="A58:A95" si="3">A57+1</f>
        <v>2</v>
      </c>
      <c r="B58" s="11"/>
      <c r="C58" s="12"/>
      <c r="D58" s="12"/>
      <c r="E58" s="33"/>
      <c r="F58" s="12"/>
      <c r="G58" s="33"/>
      <c r="I58" s="293"/>
      <c r="J58" s="1"/>
      <c r="K58" s="1">
        <f t="shared" ref="K58:K95" si="4">K57+1</f>
        <v>2</v>
      </c>
    </row>
    <row r="59" spans="1:15" ht="18.75" x14ac:dyDescent="0.25">
      <c r="A59" s="1">
        <f t="shared" si="3"/>
        <v>3</v>
      </c>
      <c r="B59" s="11" t="s">
        <v>55</v>
      </c>
      <c r="C59" s="12"/>
      <c r="D59" s="12"/>
      <c r="E59" s="26">
        <v>1.6900735952303427E-2</v>
      </c>
      <c r="F59" s="12"/>
      <c r="G59" s="26">
        <v>1.6900735952303427E-2</v>
      </c>
      <c r="H59" s="37"/>
      <c r="I59" s="294">
        <f>E59-G59</f>
        <v>0</v>
      </c>
      <c r="J59" s="1" t="s">
        <v>56</v>
      </c>
      <c r="K59" s="1">
        <f t="shared" si="4"/>
        <v>3</v>
      </c>
      <c r="M59"/>
      <c r="N59"/>
      <c r="O59"/>
    </row>
    <row r="60" spans="1:15" x14ac:dyDescent="0.25">
      <c r="A60" s="1">
        <f t="shared" si="3"/>
        <v>4</v>
      </c>
      <c r="B60" s="4" t="s">
        <v>57</v>
      </c>
      <c r="C60" s="12"/>
      <c r="D60" s="12"/>
      <c r="E60" s="38">
        <v>0</v>
      </c>
      <c r="F60" s="12"/>
      <c r="G60" s="38">
        <v>0</v>
      </c>
      <c r="I60" s="295">
        <f>E60-G60</f>
        <v>0</v>
      </c>
      <c r="J60" s="1" t="s">
        <v>58</v>
      </c>
      <c r="K60" s="1">
        <f t="shared" si="4"/>
        <v>4</v>
      </c>
    </row>
    <row r="61" spans="1:15" x14ac:dyDescent="0.25">
      <c r="A61" s="1">
        <f t="shared" si="3"/>
        <v>5</v>
      </c>
      <c r="B61" s="4" t="s">
        <v>59</v>
      </c>
      <c r="E61" s="39">
        <f>E60*E59</f>
        <v>0</v>
      </c>
      <c r="G61" s="39">
        <f>G60*G59</f>
        <v>0</v>
      </c>
      <c r="I61" s="293">
        <f>E61-G61</f>
        <v>0</v>
      </c>
      <c r="J61" s="1" t="s">
        <v>60</v>
      </c>
      <c r="K61" s="1">
        <f t="shared" si="4"/>
        <v>5</v>
      </c>
    </row>
    <row r="62" spans="1:15" x14ac:dyDescent="0.25">
      <c r="A62" s="1">
        <f t="shared" si="3"/>
        <v>6</v>
      </c>
      <c r="E62" s="29"/>
      <c r="G62" s="29"/>
      <c r="I62" s="293"/>
      <c r="J62" s="1"/>
      <c r="K62" s="1">
        <f t="shared" si="4"/>
        <v>6</v>
      </c>
    </row>
    <row r="63" spans="1:15" ht="18.75" x14ac:dyDescent="0.25">
      <c r="A63" s="1">
        <f t="shared" si="3"/>
        <v>7</v>
      </c>
      <c r="B63" s="11" t="s">
        <v>36</v>
      </c>
      <c r="E63" s="26">
        <v>0</v>
      </c>
      <c r="G63" s="26">
        <v>0</v>
      </c>
      <c r="I63" s="294">
        <f>E63-G63</f>
        <v>0</v>
      </c>
      <c r="J63" s="1" t="s">
        <v>61</v>
      </c>
      <c r="K63" s="1">
        <f t="shared" si="4"/>
        <v>7</v>
      </c>
    </row>
    <row r="64" spans="1:15" x14ac:dyDescent="0.25">
      <c r="A64" s="1">
        <f t="shared" si="3"/>
        <v>8</v>
      </c>
      <c r="B64" s="4" t="s">
        <v>57</v>
      </c>
      <c r="E64" s="38">
        <v>0</v>
      </c>
      <c r="G64" s="38">
        <v>0</v>
      </c>
      <c r="I64" s="295">
        <f>E64-G64</f>
        <v>0</v>
      </c>
      <c r="J64" s="1" t="s">
        <v>58</v>
      </c>
      <c r="K64" s="1">
        <f t="shared" si="4"/>
        <v>8</v>
      </c>
    </row>
    <row r="65" spans="1:12" x14ac:dyDescent="0.25">
      <c r="A65" s="1">
        <f t="shared" si="3"/>
        <v>9</v>
      </c>
      <c r="B65" s="4" t="s">
        <v>39</v>
      </c>
      <c r="E65" s="39">
        <f>E64*E63</f>
        <v>0</v>
      </c>
      <c r="G65" s="39">
        <f>G64*G63</f>
        <v>0</v>
      </c>
      <c r="I65" s="293">
        <f>E65-G65</f>
        <v>0</v>
      </c>
      <c r="J65" s="1" t="s">
        <v>62</v>
      </c>
      <c r="K65" s="1">
        <f t="shared" si="4"/>
        <v>9</v>
      </c>
    </row>
    <row r="66" spans="1:12" x14ac:dyDescent="0.25">
      <c r="A66" s="1">
        <f t="shared" si="3"/>
        <v>10</v>
      </c>
      <c r="E66" s="29"/>
      <c r="G66" s="29"/>
      <c r="I66" s="293"/>
      <c r="J66" s="1"/>
      <c r="K66" s="1">
        <f t="shared" si="4"/>
        <v>10</v>
      </c>
    </row>
    <row r="67" spans="1:12" ht="16.5" thickBot="1" x14ac:dyDescent="0.3">
      <c r="A67" s="1">
        <f t="shared" si="3"/>
        <v>11</v>
      </c>
      <c r="B67" s="4" t="s">
        <v>63</v>
      </c>
      <c r="E67" s="40">
        <f>E57+E61+E65</f>
        <v>0</v>
      </c>
      <c r="G67" s="40">
        <f>G57+G61+G65</f>
        <v>0</v>
      </c>
      <c r="I67" s="296">
        <f>E67-G67</f>
        <v>0</v>
      </c>
      <c r="J67" s="1" t="s">
        <v>64</v>
      </c>
      <c r="K67" s="1">
        <f t="shared" si="4"/>
        <v>11</v>
      </c>
    </row>
    <row r="68" spans="1:12" ht="16.5" thickTop="1" x14ac:dyDescent="0.25">
      <c r="A68" s="1">
        <f t="shared" si="3"/>
        <v>12</v>
      </c>
      <c r="E68" s="29"/>
      <c r="G68" s="29"/>
      <c r="I68" s="293"/>
      <c r="J68" s="1"/>
      <c r="K68" s="1">
        <f t="shared" si="4"/>
        <v>12</v>
      </c>
    </row>
    <row r="69" spans="1:12" ht="18.75" x14ac:dyDescent="0.25">
      <c r="A69" s="1">
        <f t="shared" si="3"/>
        <v>13</v>
      </c>
      <c r="B69" s="41" t="s">
        <v>590</v>
      </c>
      <c r="E69" s="29"/>
      <c r="G69" s="29"/>
      <c r="I69" s="293"/>
      <c r="J69" s="1"/>
      <c r="K69" s="1">
        <f t="shared" si="4"/>
        <v>13</v>
      </c>
    </row>
    <row r="70" spans="1:12" x14ac:dyDescent="0.25">
      <c r="A70" s="1">
        <f t="shared" si="3"/>
        <v>14</v>
      </c>
      <c r="B70" s="11" t="s">
        <v>66</v>
      </c>
      <c r="E70" s="30">
        <v>0</v>
      </c>
      <c r="G70" s="30">
        <v>0</v>
      </c>
      <c r="I70" s="293">
        <f>E70-G70</f>
        <v>0</v>
      </c>
      <c r="J70" s="1" t="s">
        <v>67</v>
      </c>
      <c r="K70" s="1">
        <f t="shared" si="4"/>
        <v>14</v>
      </c>
    </row>
    <row r="71" spans="1:12" x14ac:dyDescent="0.25">
      <c r="A71" s="1">
        <f t="shared" si="3"/>
        <v>15</v>
      </c>
      <c r="B71" s="11"/>
      <c r="E71" s="42"/>
      <c r="G71" s="42"/>
      <c r="I71" s="293"/>
      <c r="J71" s="1"/>
      <c r="K71" s="1">
        <f t="shared" si="4"/>
        <v>15</v>
      </c>
    </row>
    <row r="72" spans="1:12" x14ac:dyDescent="0.25">
      <c r="A72" s="1">
        <f t="shared" si="3"/>
        <v>16</v>
      </c>
      <c r="B72" s="11" t="s">
        <v>68</v>
      </c>
      <c r="E72" s="30">
        <f>E150</f>
        <v>0</v>
      </c>
      <c r="G72" s="30">
        <f>G150</f>
        <v>0</v>
      </c>
      <c r="I72" s="293">
        <f>E72-G72</f>
        <v>0</v>
      </c>
      <c r="J72" s="1" t="s">
        <v>69</v>
      </c>
      <c r="K72" s="1">
        <f t="shared" si="4"/>
        <v>16</v>
      </c>
    </row>
    <row r="73" spans="1:12" ht="18.75" x14ac:dyDescent="0.25">
      <c r="A73" s="1">
        <f t="shared" si="3"/>
        <v>17</v>
      </c>
      <c r="B73" s="11" t="s">
        <v>30</v>
      </c>
      <c r="C73" s="12"/>
      <c r="D73" s="12"/>
      <c r="E73" s="43">
        <v>9.213478516201995E-2</v>
      </c>
      <c r="F73" s="15"/>
      <c r="G73" s="43">
        <v>9.213478516201995E-2</v>
      </c>
      <c r="H73" s="3"/>
      <c r="I73" s="297">
        <f>E73-G73</f>
        <v>0</v>
      </c>
      <c r="J73" s="1" t="s">
        <v>70</v>
      </c>
      <c r="K73" s="1">
        <f t="shared" si="4"/>
        <v>17</v>
      </c>
    </row>
    <row r="74" spans="1:12" x14ac:dyDescent="0.25">
      <c r="A74" s="1">
        <f t="shared" si="3"/>
        <v>18</v>
      </c>
      <c r="B74" s="4" t="s">
        <v>71</v>
      </c>
      <c r="E74" s="39">
        <f>E72*E73</f>
        <v>0</v>
      </c>
      <c r="G74" s="39">
        <f>G72*G73</f>
        <v>0</v>
      </c>
      <c r="I74" s="298">
        <f>E74-G74</f>
        <v>0</v>
      </c>
      <c r="J74" s="1" t="s">
        <v>72</v>
      </c>
      <c r="K74" s="1">
        <f t="shared" si="4"/>
        <v>18</v>
      </c>
    </row>
    <row r="75" spans="1:12" x14ac:dyDescent="0.25">
      <c r="A75" s="1">
        <f t="shared" si="3"/>
        <v>19</v>
      </c>
      <c r="E75" s="29"/>
      <c r="G75" s="29"/>
      <c r="I75" s="293"/>
      <c r="J75" s="1"/>
      <c r="K75" s="1">
        <f t="shared" si="4"/>
        <v>19</v>
      </c>
    </row>
    <row r="76" spans="1:12" x14ac:dyDescent="0.25">
      <c r="A76" s="1">
        <f t="shared" si="3"/>
        <v>20</v>
      </c>
      <c r="B76" s="11" t="s">
        <v>68</v>
      </c>
      <c r="E76" s="30">
        <f>E150</f>
        <v>0</v>
      </c>
      <c r="G76" s="30">
        <f>G150</f>
        <v>0</v>
      </c>
      <c r="I76" s="293">
        <f>E76-G76</f>
        <v>0</v>
      </c>
      <c r="J76" s="1" t="s">
        <v>69</v>
      </c>
      <c r="K76" s="1">
        <f t="shared" si="4"/>
        <v>20</v>
      </c>
    </row>
    <row r="77" spans="1:12" ht="18.75" x14ac:dyDescent="0.25">
      <c r="A77" s="1">
        <f t="shared" si="3"/>
        <v>21</v>
      </c>
      <c r="B77" s="11" t="s">
        <v>36</v>
      </c>
      <c r="C77" s="15"/>
      <c r="D77" s="15"/>
      <c r="E77" s="44">
        <v>0</v>
      </c>
      <c r="F77" s="15"/>
      <c r="G77" s="44">
        <v>0</v>
      </c>
      <c r="H77" s="3"/>
      <c r="I77" s="297">
        <f>E77-G77</f>
        <v>0</v>
      </c>
      <c r="J77" s="1" t="s">
        <v>73</v>
      </c>
      <c r="K77" s="1">
        <f t="shared" si="4"/>
        <v>21</v>
      </c>
      <c r="L77" s="15"/>
    </row>
    <row r="78" spans="1:12" x14ac:dyDescent="0.25">
      <c r="A78" s="1">
        <f t="shared" si="3"/>
        <v>22</v>
      </c>
      <c r="B78" s="4" t="s">
        <v>74</v>
      </c>
      <c r="E78" s="39">
        <f>E76*E77</f>
        <v>0</v>
      </c>
      <c r="G78" s="39">
        <f>G76*G77</f>
        <v>0</v>
      </c>
      <c r="I78" s="293">
        <f>E78-G78</f>
        <v>0</v>
      </c>
      <c r="J78" s="1" t="s">
        <v>75</v>
      </c>
      <c r="K78" s="1">
        <f t="shared" si="4"/>
        <v>22</v>
      </c>
    </row>
    <row r="79" spans="1:12" x14ac:dyDescent="0.25">
      <c r="A79" s="1">
        <f t="shared" si="3"/>
        <v>23</v>
      </c>
      <c r="E79" s="29"/>
      <c r="G79" s="29"/>
      <c r="I79" s="293"/>
      <c r="J79" s="1"/>
      <c r="K79" s="1">
        <f t="shared" si="4"/>
        <v>23</v>
      </c>
    </row>
    <row r="80" spans="1:12" ht="16.5" thickBot="1" x14ac:dyDescent="0.3">
      <c r="A80" s="1">
        <f t="shared" si="3"/>
        <v>24</v>
      </c>
      <c r="B80" s="4" t="s">
        <v>76</v>
      </c>
      <c r="E80" s="40">
        <f>E70+E74+E78</f>
        <v>0</v>
      </c>
      <c r="G80" s="40">
        <f>G70+G74+G78</f>
        <v>0</v>
      </c>
      <c r="I80" s="296">
        <f>E80-G80</f>
        <v>0</v>
      </c>
      <c r="J80" s="1" t="s">
        <v>77</v>
      </c>
      <c r="K80" s="1">
        <f t="shared" si="4"/>
        <v>24</v>
      </c>
    </row>
    <row r="81" spans="1:11" ht="16.5" thickTop="1" x14ac:dyDescent="0.25">
      <c r="A81" s="1">
        <f t="shared" si="3"/>
        <v>25</v>
      </c>
      <c r="E81" s="29"/>
      <c r="G81" s="29"/>
      <c r="I81" s="293"/>
      <c r="J81" s="1"/>
      <c r="K81" s="1">
        <f t="shared" si="4"/>
        <v>25</v>
      </c>
    </row>
    <row r="82" spans="1:11" ht="18.75" x14ac:dyDescent="0.25">
      <c r="A82" s="1">
        <f t="shared" si="3"/>
        <v>26</v>
      </c>
      <c r="B82" s="41" t="s">
        <v>591</v>
      </c>
      <c r="C82" s="12"/>
      <c r="D82" s="12"/>
      <c r="E82" s="33"/>
      <c r="F82" s="12"/>
      <c r="G82" s="33"/>
      <c r="I82" s="293"/>
      <c r="J82" s="1"/>
      <c r="K82" s="1">
        <f t="shared" si="4"/>
        <v>26</v>
      </c>
    </row>
    <row r="83" spans="1:11" x14ac:dyDescent="0.25">
      <c r="A83" s="1">
        <f t="shared" si="3"/>
        <v>27</v>
      </c>
      <c r="B83" s="4" t="s">
        <v>79</v>
      </c>
      <c r="C83" s="12"/>
      <c r="D83" s="12"/>
      <c r="E83" s="36">
        <f>E152</f>
        <v>0</v>
      </c>
      <c r="F83" s="12"/>
      <c r="G83" s="36">
        <f>G152</f>
        <v>0</v>
      </c>
      <c r="I83" s="293">
        <f>E83-G83</f>
        <v>0</v>
      </c>
      <c r="J83" s="1" t="s">
        <v>80</v>
      </c>
      <c r="K83" s="1">
        <f t="shared" si="4"/>
        <v>27</v>
      </c>
    </row>
    <row r="84" spans="1:11" ht="18.75" x14ac:dyDescent="0.25">
      <c r="A84" s="1">
        <f t="shared" si="3"/>
        <v>28</v>
      </c>
      <c r="B84" s="11" t="s">
        <v>30</v>
      </c>
      <c r="C84" s="12"/>
      <c r="D84" s="12"/>
      <c r="E84" s="45">
        <v>9.213478516201995E-2</v>
      </c>
      <c r="F84" s="12"/>
      <c r="G84" s="45">
        <v>9.213478516201995E-2</v>
      </c>
      <c r="H84" s="3"/>
      <c r="I84" s="297">
        <f>E84-G84</f>
        <v>0</v>
      </c>
      <c r="J84" s="1" t="s">
        <v>70</v>
      </c>
      <c r="K84" s="1">
        <f t="shared" si="4"/>
        <v>28</v>
      </c>
    </row>
    <row r="85" spans="1:11" x14ac:dyDescent="0.25">
      <c r="A85" s="1">
        <f t="shared" si="3"/>
        <v>29</v>
      </c>
      <c r="B85" s="4" t="s">
        <v>81</v>
      </c>
      <c r="C85" s="12"/>
      <c r="D85" s="12"/>
      <c r="E85" s="46">
        <f>E83*E84</f>
        <v>0</v>
      </c>
      <c r="F85" s="12"/>
      <c r="G85" s="46">
        <f>G83*G84</f>
        <v>0</v>
      </c>
      <c r="I85" s="293">
        <f>E85-G85</f>
        <v>0</v>
      </c>
      <c r="J85" s="1" t="s">
        <v>82</v>
      </c>
      <c r="K85" s="1">
        <f t="shared" si="4"/>
        <v>29</v>
      </c>
    </row>
    <row r="86" spans="1:11" x14ac:dyDescent="0.25">
      <c r="A86" s="1">
        <f t="shared" si="3"/>
        <v>30</v>
      </c>
      <c r="C86" s="12"/>
      <c r="D86" s="12"/>
      <c r="E86" s="33"/>
      <c r="F86" s="12"/>
      <c r="G86" s="33"/>
      <c r="I86" s="293"/>
      <c r="J86" s="1"/>
      <c r="K86" s="1">
        <f t="shared" si="4"/>
        <v>30</v>
      </c>
    </row>
    <row r="87" spans="1:11" x14ac:dyDescent="0.25">
      <c r="A87" s="1">
        <f t="shared" si="3"/>
        <v>31</v>
      </c>
      <c r="B87" s="4" t="s">
        <v>79</v>
      </c>
      <c r="C87" s="12"/>
      <c r="D87" s="12"/>
      <c r="E87" s="36">
        <f>E152</f>
        <v>0</v>
      </c>
      <c r="F87" s="12"/>
      <c r="G87" s="36">
        <f>G152</f>
        <v>0</v>
      </c>
      <c r="I87" s="293">
        <f>E87-G87</f>
        <v>0</v>
      </c>
      <c r="J87" s="1" t="s">
        <v>80</v>
      </c>
      <c r="K87" s="1">
        <f t="shared" si="4"/>
        <v>31</v>
      </c>
    </row>
    <row r="88" spans="1:11" ht="18.75" x14ac:dyDescent="0.25">
      <c r="A88" s="1">
        <f t="shared" si="3"/>
        <v>32</v>
      </c>
      <c r="B88" s="11" t="s">
        <v>36</v>
      </c>
      <c r="C88" s="12"/>
      <c r="D88" s="12"/>
      <c r="E88" s="268">
        <v>0</v>
      </c>
      <c r="F88" s="14" t="s">
        <v>12</v>
      </c>
      <c r="G88" s="45">
        <v>3.7378308604841285E-3</v>
      </c>
      <c r="H88" s="3"/>
      <c r="I88" s="299">
        <f>E88-G88</f>
        <v>-3.7378308604841285E-3</v>
      </c>
      <c r="J88" s="288" t="s">
        <v>569</v>
      </c>
      <c r="K88" s="1">
        <f t="shared" si="4"/>
        <v>32</v>
      </c>
    </row>
    <row r="89" spans="1:11" x14ac:dyDescent="0.25">
      <c r="A89" s="1">
        <f t="shared" si="3"/>
        <v>33</v>
      </c>
      <c r="B89" s="4" t="s">
        <v>83</v>
      </c>
      <c r="C89" s="12"/>
      <c r="D89" s="12"/>
      <c r="E89" s="300">
        <f>E87*E88</f>
        <v>0</v>
      </c>
      <c r="F89" s="12"/>
      <c r="G89" s="46">
        <f>G87*G88</f>
        <v>0</v>
      </c>
      <c r="I89" s="301">
        <f>E89-G89</f>
        <v>0</v>
      </c>
      <c r="J89" s="1" t="s">
        <v>84</v>
      </c>
      <c r="K89" s="1">
        <f t="shared" si="4"/>
        <v>33</v>
      </c>
    </row>
    <row r="90" spans="1:11" x14ac:dyDescent="0.25">
      <c r="A90" s="1">
        <f t="shared" si="3"/>
        <v>34</v>
      </c>
      <c r="C90" s="12"/>
      <c r="D90" s="12"/>
      <c r="E90" s="33"/>
      <c r="F90" s="12"/>
      <c r="G90" s="33"/>
      <c r="I90" s="293"/>
      <c r="J90" s="1"/>
      <c r="K90" s="1">
        <f t="shared" si="4"/>
        <v>34</v>
      </c>
    </row>
    <row r="91" spans="1:11" ht="16.5" thickBot="1" x14ac:dyDescent="0.3">
      <c r="A91" s="1">
        <f t="shared" si="3"/>
        <v>35</v>
      </c>
      <c r="B91" s="4" t="s">
        <v>85</v>
      </c>
      <c r="C91" s="12"/>
      <c r="D91" s="12"/>
      <c r="E91" s="40">
        <f>E85+E89</f>
        <v>0</v>
      </c>
      <c r="F91" s="12"/>
      <c r="G91" s="40">
        <f>G85+G89</f>
        <v>0</v>
      </c>
      <c r="I91" s="302">
        <f>E91-G91</f>
        <v>0</v>
      </c>
      <c r="J91" s="1" t="s">
        <v>86</v>
      </c>
      <c r="K91" s="1">
        <f t="shared" si="4"/>
        <v>35</v>
      </c>
    </row>
    <row r="92" spans="1:11" ht="16.5" thickTop="1" x14ac:dyDescent="0.25">
      <c r="A92" s="1">
        <f t="shared" si="3"/>
        <v>36</v>
      </c>
      <c r="C92" s="12"/>
      <c r="D92" s="12"/>
      <c r="E92" s="33"/>
      <c r="F92" s="12"/>
      <c r="G92" s="33"/>
      <c r="I92" s="293"/>
      <c r="J92" s="1"/>
      <c r="K92" s="1">
        <f t="shared" si="4"/>
        <v>36</v>
      </c>
    </row>
    <row r="93" spans="1:11" ht="19.5" thickBot="1" x14ac:dyDescent="0.3">
      <c r="A93" s="1">
        <f t="shared" si="3"/>
        <v>37</v>
      </c>
      <c r="B93" s="4" t="s">
        <v>87</v>
      </c>
      <c r="E93" s="47">
        <f>E67+E80+E91</f>
        <v>0</v>
      </c>
      <c r="G93" s="47">
        <f>G67+G80+G91</f>
        <v>0</v>
      </c>
      <c r="I93" s="303">
        <f>E93-G93</f>
        <v>0</v>
      </c>
      <c r="J93" s="1" t="s">
        <v>88</v>
      </c>
      <c r="K93" s="1">
        <f t="shared" si="4"/>
        <v>37</v>
      </c>
    </row>
    <row r="94" spans="1:11" ht="16.5" thickTop="1" x14ac:dyDescent="0.25">
      <c r="A94" s="1">
        <f t="shared" si="3"/>
        <v>38</v>
      </c>
      <c r="C94" s="12"/>
      <c r="D94" s="12"/>
      <c r="E94" s="33"/>
      <c r="F94" s="12"/>
      <c r="G94" s="33"/>
      <c r="I94" s="293"/>
      <c r="J94" s="1"/>
      <c r="K94" s="1">
        <f t="shared" si="4"/>
        <v>38</v>
      </c>
    </row>
    <row r="95" spans="1:11" ht="19.5" thickBot="1" x14ac:dyDescent="0.3">
      <c r="A95" s="1">
        <f t="shared" si="3"/>
        <v>39</v>
      </c>
      <c r="B95" s="41" t="s">
        <v>592</v>
      </c>
      <c r="C95" s="12"/>
      <c r="D95" s="12"/>
      <c r="E95" s="32">
        <f>+E40+E93</f>
        <v>987009.06706968567</v>
      </c>
      <c r="F95" s="14" t="s">
        <v>12</v>
      </c>
      <c r="G95" s="47">
        <f>+G40+G93</f>
        <v>986139.72960037761</v>
      </c>
      <c r="H95" s="3"/>
      <c r="I95" s="292">
        <f>E95-G95</f>
        <v>869.33746930805501</v>
      </c>
      <c r="J95" s="1" t="s">
        <v>90</v>
      </c>
      <c r="K95" s="1">
        <f t="shared" si="4"/>
        <v>39</v>
      </c>
    </row>
    <row r="96" spans="1:11" ht="16.5" thickTop="1" x14ac:dyDescent="0.25">
      <c r="A96" s="1"/>
      <c r="B96" s="41"/>
      <c r="C96" s="12"/>
      <c r="D96" s="12"/>
      <c r="E96" s="12"/>
      <c r="F96" s="12"/>
      <c r="G96" s="33"/>
      <c r="H96" s="3"/>
      <c r="I96" s="3"/>
      <c r="J96" s="1"/>
    </row>
    <row r="97" spans="1:11" x14ac:dyDescent="0.25">
      <c r="A97" s="1"/>
      <c r="B97" s="41"/>
      <c r="C97" s="12"/>
      <c r="D97" s="12"/>
      <c r="E97" s="12"/>
      <c r="F97" s="12"/>
      <c r="G97" s="33"/>
      <c r="H97" s="3"/>
      <c r="I97" s="3"/>
      <c r="J97" s="1"/>
    </row>
    <row r="98" spans="1:11" x14ac:dyDescent="0.25">
      <c r="A98" s="14" t="s">
        <v>12</v>
      </c>
      <c r="B98" s="34" t="str">
        <f>B43</f>
        <v>Items in BOLD have changed due to Tree Trimming O&amp;M error correction as compared to the original TO5 Cycle 6 filing per ER24-524 and cost adjustments included in TO6 Cycle 1 per ER25-270 and TO6 Cycle 2 per ER26-632.</v>
      </c>
      <c r="C98" s="12"/>
      <c r="D98" s="12"/>
      <c r="E98" s="12"/>
      <c r="F98" s="12"/>
      <c r="G98" s="33"/>
      <c r="H98" s="3"/>
      <c r="I98" s="3"/>
      <c r="J98" s="1"/>
    </row>
    <row r="99" spans="1:11" ht="18.75" x14ac:dyDescent="0.25">
      <c r="A99" s="35">
        <v>1</v>
      </c>
      <c r="B99" s="4" t="str">
        <f>B44</f>
        <v>Amounts for TO5 C6 are as filed in the following dockets: ER24-524, ER25-270, and ER26-632.</v>
      </c>
      <c r="C99" s="12"/>
      <c r="D99" s="12"/>
      <c r="E99" s="12"/>
      <c r="F99" s="12"/>
      <c r="G99" s="33"/>
      <c r="H99" s="3"/>
      <c r="I99" s="3"/>
      <c r="J99" s="1"/>
    </row>
    <row r="100" spans="1:11" ht="18.75" x14ac:dyDescent="0.25">
      <c r="A100" s="35">
        <v>2</v>
      </c>
      <c r="B100" s="4" t="s">
        <v>51</v>
      </c>
      <c r="C100" s="12"/>
      <c r="D100" s="12"/>
      <c r="E100" s="12"/>
      <c r="F100" s="12"/>
      <c r="G100" s="33"/>
      <c r="J100" s="1"/>
    </row>
    <row r="101" spans="1:11" ht="18.75" x14ac:dyDescent="0.25">
      <c r="A101" s="35">
        <v>3</v>
      </c>
      <c r="B101" s="4" t="s">
        <v>91</v>
      </c>
      <c r="C101" s="12"/>
      <c r="D101" s="12"/>
      <c r="E101" s="12"/>
      <c r="F101" s="12"/>
      <c r="G101" s="48"/>
      <c r="H101" s="21"/>
      <c r="I101" s="21"/>
      <c r="J101" s="1"/>
    </row>
    <row r="102" spans="1:11" ht="18.75" x14ac:dyDescent="0.25">
      <c r="A102" s="35">
        <v>4</v>
      </c>
      <c r="B102" s="4" t="s">
        <v>92</v>
      </c>
      <c r="C102" s="12"/>
      <c r="D102" s="12"/>
      <c r="E102" s="12"/>
      <c r="F102" s="12"/>
      <c r="G102" s="33"/>
      <c r="J102" s="1"/>
    </row>
    <row r="103" spans="1:11" x14ac:dyDescent="0.25">
      <c r="A103" s="1"/>
      <c r="B103" s="3"/>
      <c r="C103" s="12"/>
      <c r="D103" s="12"/>
      <c r="E103" s="12"/>
      <c r="F103" s="12"/>
      <c r="G103" s="33"/>
      <c r="J103" s="1"/>
    </row>
    <row r="104" spans="1:11" x14ac:dyDescent="0.25">
      <c r="A104" s="1"/>
      <c r="C104" s="12"/>
      <c r="D104" s="12"/>
      <c r="E104" s="12"/>
      <c r="F104" s="12"/>
      <c r="G104" s="33"/>
      <c r="J104" s="1"/>
    </row>
    <row r="105" spans="1:11" x14ac:dyDescent="0.25">
      <c r="A105" s="1"/>
      <c r="B105" s="410" t="s">
        <v>0</v>
      </c>
      <c r="C105" s="411"/>
      <c r="D105" s="411"/>
      <c r="E105" s="411"/>
      <c r="F105" s="411"/>
      <c r="G105" s="411"/>
      <c r="H105" s="411"/>
      <c r="I105" s="411"/>
      <c r="J105" s="411"/>
    </row>
    <row r="106" spans="1:11" x14ac:dyDescent="0.25">
      <c r="A106" s="1"/>
      <c r="B106" s="410" t="s">
        <v>2</v>
      </c>
      <c r="C106" s="411"/>
      <c r="D106" s="411"/>
      <c r="E106" s="411"/>
      <c r="F106" s="411"/>
      <c r="G106" s="411"/>
      <c r="H106" s="411"/>
      <c r="I106" s="411"/>
      <c r="J106" s="411"/>
    </row>
    <row r="107" spans="1:11" ht="17.25" x14ac:dyDescent="0.25">
      <c r="A107" s="1" t="s">
        <v>1</v>
      </c>
      <c r="B107" s="410" t="s">
        <v>3</v>
      </c>
      <c r="C107" s="412"/>
      <c r="D107" s="412"/>
      <c r="E107" s="412"/>
      <c r="F107" s="412"/>
      <c r="G107" s="412"/>
      <c r="H107" s="412"/>
      <c r="I107" s="412"/>
      <c r="J107" s="412"/>
      <c r="K107" s="1" t="s">
        <v>1</v>
      </c>
    </row>
    <row r="108" spans="1:11" x14ac:dyDescent="0.25">
      <c r="A108" s="1"/>
      <c r="B108" s="415" t="str">
        <f>B5</f>
        <v>For the Base Period &amp; True-Up Period Ending December 31, 2022</v>
      </c>
      <c r="C108" s="416"/>
      <c r="D108" s="416"/>
      <c r="E108" s="416"/>
      <c r="F108" s="416"/>
      <c r="G108" s="416"/>
      <c r="H108" s="416"/>
      <c r="I108" s="416"/>
      <c r="J108" s="416"/>
    </row>
    <row r="109" spans="1:11" x14ac:dyDescent="0.25">
      <c r="A109" s="1"/>
      <c r="B109" s="414" t="s">
        <v>5</v>
      </c>
      <c r="C109" s="411"/>
      <c r="D109" s="411"/>
      <c r="E109" s="411"/>
      <c r="F109" s="411"/>
      <c r="G109" s="411"/>
      <c r="H109" s="411"/>
      <c r="I109" s="411"/>
      <c r="J109" s="411"/>
    </row>
    <row r="110" spans="1:11" x14ac:dyDescent="0.25">
      <c r="A110" s="1"/>
      <c r="B110" s="5"/>
      <c r="C110" s="3"/>
      <c r="D110" s="3"/>
      <c r="E110" s="274" t="s">
        <v>577</v>
      </c>
      <c r="F110"/>
      <c r="G110" s="274" t="s">
        <v>578</v>
      </c>
      <c r="H110"/>
      <c r="I110" s="274" t="s">
        <v>579</v>
      </c>
      <c r="J110" s="3"/>
    </row>
    <row r="111" spans="1:11" ht="18.75" x14ac:dyDescent="0.25">
      <c r="A111" s="1" t="s">
        <v>6</v>
      </c>
      <c r="E111" s="275" t="str">
        <f>E8</f>
        <v xml:space="preserve">Revised TO5 C6 </v>
      </c>
      <c r="F111" s="34"/>
      <c r="G111" s="275" t="s">
        <v>581</v>
      </c>
      <c r="I111" s="276" t="s">
        <v>582</v>
      </c>
      <c r="J111" s="1"/>
      <c r="K111" s="1" t="s">
        <v>6</v>
      </c>
    </row>
    <row r="112" spans="1:11" x14ac:dyDescent="0.25">
      <c r="A112" s="1" t="s">
        <v>7</v>
      </c>
      <c r="B112" s="3" t="s">
        <v>1</v>
      </c>
      <c r="E112" s="7" t="s">
        <v>8</v>
      </c>
      <c r="G112" s="7" t="s">
        <v>8</v>
      </c>
      <c r="I112" s="279" t="s">
        <v>585</v>
      </c>
      <c r="J112" s="8" t="s">
        <v>9</v>
      </c>
      <c r="K112" s="1" t="s">
        <v>7</v>
      </c>
    </row>
    <row r="113" spans="1:12" x14ac:dyDescent="0.25">
      <c r="A113" s="1"/>
      <c r="B113" s="9" t="s">
        <v>93</v>
      </c>
      <c r="C113" s="49"/>
      <c r="D113" s="49"/>
      <c r="E113" s="49"/>
      <c r="F113" s="49"/>
      <c r="G113" s="49"/>
      <c r="J113" s="1"/>
    </row>
    <row r="114" spans="1:12" x14ac:dyDescent="0.25">
      <c r="A114" s="1">
        <v>1</v>
      </c>
      <c r="B114" s="50" t="s">
        <v>94</v>
      </c>
      <c r="C114" s="49"/>
      <c r="D114" s="49"/>
      <c r="E114" s="49"/>
      <c r="F114" s="49"/>
      <c r="G114" s="49"/>
      <c r="J114" s="1"/>
      <c r="K114" s="1">
        <f>A114</f>
        <v>1</v>
      </c>
    </row>
    <row r="115" spans="1:12" x14ac:dyDescent="0.25">
      <c r="A115" s="1">
        <f t="shared" ref="A115:A152" si="5">A114+1</f>
        <v>2</v>
      </c>
      <c r="B115" s="11" t="s">
        <v>95</v>
      </c>
      <c r="C115" s="49"/>
      <c r="D115" s="49"/>
      <c r="E115" s="51">
        <f>E185</f>
        <v>5742870.3885823078</v>
      </c>
      <c r="F115" s="49"/>
      <c r="G115" s="51">
        <f>G185</f>
        <v>5742870.3885823078</v>
      </c>
      <c r="H115" s="21"/>
      <c r="I115" s="280">
        <f>E115-G115</f>
        <v>0</v>
      </c>
      <c r="J115" s="1" t="s">
        <v>96</v>
      </c>
      <c r="K115" s="1">
        <f t="shared" ref="K115:K152" si="6">K114+1</f>
        <v>2</v>
      </c>
    </row>
    <row r="116" spans="1:12" x14ac:dyDescent="0.25">
      <c r="A116" s="1">
        <f t="shared" si="5"/>
        <v>3</v>
      </c>
      <c r="B116" s="11" t="s">
        <v>97</v>
      </c>
      <c r="C116" s="49"/>
      <c r="D116" s="49"/>
      <c r="E116" s="52">
        <f>E186</f>
        <v>6027.5670815509511</v>
      </c>
      <c r="F116" s="49"/>
      <c r="G116" s="52">
        <f>G186</f>
        <v>6027.5670815509511</v>
      </c>
      <c r="H116" s="21"/>
      <c r="I116" s="281">
        <f>E116-G116</f>
        <v>0</v>
      </c>
      <c r="J116" s="1" t="s">
        <v>98</v>
      </c>
      <c r="K116" s="1">
        <f t="shared" si="6"/>
        <v>3</v>
      </c>
    </row>
    <row r="117" spans="1:12" x14ac:dyDescent="0.25">
      <c r="A117" s="1">
        <f t="shared" si="5"/>
        <v>4</v>
      </c>
      <c r="B117" s="11" t="s">
        <v>99</v>
      </c>
      <c r="C117" s="49"/>
      <c r="D117" s="49"/>
      <c r="E117" s="52">
        <f>E187</f>
        <v>62222.482626642326</v>
      </c>
      <c r="F117" s="49"/>
      <c r="G117" s="52">
        <f>G187</f>
        <v>62222.482626642326</v>
      </c>
      <c r="I117" s="281">
        <f t="shared" ref="I117:I118" si="7">E117-G117</f>
        <v>0</v>
      </c>
      <c r="J117" s="1" t="s">
        <v>100</v>
      </c>
      <c r="K117" s="1">
        <f t="shared" si="6"/>
        <v>4</v>
      </c>
    </row>
    <row r="118" spans="1:12" x14ac:dyDescent="0.25">
      <c r="A118" s="1">
        <f t="shared" si="5"/>
        <v>5</v>
      </c>
      <c r="B118" s="11" t="s">
        <v>101</v>
      </c>
      <c r="C118" s="49"/>
      <c r="D118" s="49"/>
      <c r="E118" s="53">
        <f>E188</f>
        <v>175604.14782214613</v>
      </c>
      <c r="F118" s="49"/>
      <c r="G118" s="53">
        <f>G188</f>
        <v>175604.14782214613</v>
      </c>
      <c r="I118" s="282">
        <f t="shared" si="7"/>
        <v>0</v>
      </c>
      <c r="J118" s="1" t="s">
        <v>102</v>
      </c>
      <c r="K118" s="1">
        <f t="shared" si="6"/>
        <v>5</v>
      </c>
    </row>
    <row r="119" spans="1:12" x14ac:dyDescent="0.25">
      <c r="A119" s="1">
        <f t="shared" si="5"/>
        <v>6</v>
      </c>
      <c r="B119" s="11" t="s">
        <v>103</v>
      </c>
      <c r="C119" s="1"/>
      <c r="D119" s="1"/>
      <c r="E119" s="39">
        <f>SUM(E115:E118)</f>
        <v>5986724.5861126473</v>
      </c>
      <c r="F119" s="1"/>
      <c r="G119" s="39">
        <f>SUM(G115:G118)</f>
        <v>5986724.5861126473</v>
      </c>
      <c r="H119" s="21"/>
      <c r="I119" s="287">
        <f>SUM(I115:I118)</f>
        <v>0</v>
      </c>
      <c r="J119" s="1" t="s">
        <v>104</v>
      </c>
      <c r="K119" s="1">
        <f t="shared" si="6"/>
        <v>6</v>
      </c>
    </row>
    <row r="120" spans="1:12" x14ac:dyDescent="0.25">
      <c r="A120" s="1">
        <f t="shared" si="5"/>
        <v>7</v>
      </c>
      <c r="C120" s="1"/>
      <c r="D120" s="1"/>
      <c r="E120" s="22"/>
      <c r="F120" s="1"/>
      <c r="G120" s="22"/>
      <c r="I120" s="278"/>
      <c r="J120" s="1"/>
      <c r="K120" s="1">
        <f t="shared" si="6"/>
        <v>7</v>
      </c>
    </row>
    <row r="121" spans="1:12" x14ac:dyDescent="0.25">
      <c r="A121" s="1">
        <f t="shared" si="5"/>
        <v>8</v>
      </c>
      <c r="B121" s="50" t="s">
        <v>105</v>
      </c>
      <c r="C121" s="1"/>
      <c r="D121" s="1"/>
      <c r="E121" s="22"/>
      <c r="F121" s="1"/>
      <c r="G121" s="22"/>
      <c r="I121" s="304"/>
      <c r="J121" s="1"/>
      <c r="K121" s="1">
        <f t="shared" si="6"/>
        <v>8</v>
      </c>
    </row>
    <row r="122" spans="1:12" x14ac:dyDescent="0.25">
      <c r="A122" s="1">
        <f t="shared" si="5"/>
        <v>9</v>
      </c>
      <c r="B122" s="11" t="s">
        <v>106</v>
      </c>
      <c r="C122" s="1"/>
      <c r="D122" s="1"/>
      <c r="E122" s="54">
        <v>0</v>
      </c>
      <c r="F122" s="1"/>
      <c r="G122" s="54">
        <v>0</v>
      </c>
      <c r="H122" s="21"/>
      <c r="I122" s="304">
        <f>E122-G122</f>
        <v>0</v>
      </c>
      <c r="J122" s="1" t="s">
        <v>107</v>
      </c>
      <c r="K122" s="1">
        <f t="shared" si="6"/>
        <v>9</v>
      </c>
    </row>
    <row r="123" spans="1:12" x14ac:dyDescent="0.25">
      <c r="A123" s="1">
        <f t="shared" si="5"/>
        <v>10</v>
      </c>
      <c r="B123" s="11" t="s">
        <v>108</v>
      </c>
      <c r="C123" s="1"/>
      <c r="D123" s="1"/>
      <c r="E123" s="55">
        <v>0</v>
      </c>
      <c r="F123" s="1"/>
      <c r="G123" s="55">
        <v>0</v>
      </c>
      <c r="I123" s="282">
        <f>E123-G123</f>
        <v>0</v>
      </c>
      <c r="J123" s="1" t="s">
        <v>109</v>
      </c>
      <c r="K123" s="1">
        <f t="shared" si="6"/>
        <v>10</v>
      </c>
    </row>
    <row r="124" spans="1:12" x14ac:dyDescent="0.25">
      <c r="A124" s="1">
        <f t="shared" si="5"/>
        <v>11</v>
      </c>
      <c r="B124" s="11" t="s">
        <v>110</v>
      </c>
      <c r="C124" s="1"/>
      <c r="D124" s="1"/>
      <c r="E124" s="56">
        <f>SUM(E122:E123)</f>
        <v>0</v>
      </c>
      <c r="F124" s="1"/>
      <c r="G124" s="56">
        <f>SUM(G122:G123)</f>
        <v>0</v>
      </c>
      <c r="H124" s="21"/>
      <c r="I124" s="305">
        <f>SUM(I122:I123)</f>
        <v>0</v>
      </c>
      <c r="J124" s="1" t="s">
        <v>111</v>
      </c>
      <c r="K124" s="1">
        <f t="shared" si="6"/>
        <v>11</v>
      </c>
    </row>
    <row r="125" spans="1:12" x14ac:dyDescent="0.25">
      <c r="A125" s="1">
        <f t="shared" si="5"/>
        <v>12</v>
      </c>
      <c r="B125" s="11"/>
      <c r="C125" s="1"/>
      <c r="D125" s="1"/>
      <c r="E125" s="33"/>
      <c r="F125" s="1"/>
      <c r="G125" s="33"/>
      <c r="I125" s="278"/>
      <c r="J125" s="1"/>
      <c r="K125" s="1">
        <f t="shared" si="6"/>
        <v>12</v>
      </c>
    </row>
    <row r="126" spans="1:12" x14ac:dyDescent="0.25">
      <c r="A126" s="1">
        <f t="shared" si="5"/>
        <v>13</v>
      </c>
      <c r="B126" s="50" t="s">
        <v>112</v>
      </c>
      <c r="E126" s="22"/>
      <c r="G126" s="22"/>
      <c r="I126" s="278"/>
      <c r="J126" s="1"/>
      <c r="K126" s="1">
        <f t="shared" si="6"/>
        <v>13</v>
      </c>
    </row>
    <row r="127" spans="1:12" ht="18.75" x14ac:dyDescent="0.25">
      <c r="A127" s="1">
        <f t="shared" si="5"/>
        <v>14</v>
      </c>
      <c r="B127" s="4" t="s">
        <v>593</v>
      </c>
      <c r="C127" s="1"/>
      <c r="D127" s="1"/>
      <c r="E127" s="30">
        <v>-1061030.6132888591</v>
      </c>
      <c r="F127" s="1"/>
      <c r="G127" s="30">
        <v>-1061030.6132888591</v>
      </c>
      <c r="I127" s="304">
        <f t="shared" ref="I127" si="8">E127-G127</f>
        <v>0</v>
      </c>
      <c r="J127" s="1" t="s">
        <v>594</v>
      </c>
      <c r="K127" s="1">
        <f t="shared" si="6"/>
        <v>14</v>
      </c>
      <c r="L127" s="57"/>
    </row>
    <row r="128" spans="1:12" x14ac:dyDescent="0.25">
      <c r="A128" s="1">
        <f t="shared" si="5"/>
        <v>15</v>
      </c>
      <c r="B128" s="4" t="s">
        <v>115</v>
      </c>
      <c r="C128" s="1"/>
      <c r="D128" s="1"/>
      <c r="E128" s="24">
        <v>0</v>
      </c>
      <c r="F128" s="1"/>
      <c r="G128" s="24">
        <v>0</v>
      </c>
      <c r="I128" s="306">
        <f>E128-G128</f>
        <v>0</v>
      </c>
      <c r="J128" s="1" t="s">
        <v>116</v>
      </c>
      <c r="K128" s="1">
        <f t="shared" si="6"/>
        <v>15</v>
      </c>
    </row>
    <row r="129" spans="1:12" x14ac:dyDescent="0.25">
      <c r="A129" s="1">
        <f t="shared" si="5"/>
        <v>16</v>
      </c>
      <c r="B129" s="11" t="s">
        <v>117</v>
      </c>
      <c r="C129" s="1"/>
      <c r="D129" s="1"/>
      <c r="E129" s="39">
        <f>SUM(E127:E128)</f>
        <v>-1061030.6132888591</v>
      </c>
      <c r="F129" s="1"/>
      <c r="G129" s="39">
        <f>SUM(G127:G128)</f>
        <v>-1061030.6132888591</v>
      </c>
      <c r="I129" s="304">
        <f>SUM(I127:I128)</f>
        <v>0</v>
      </c>
      <c r="J129" s="1" t="s">
        <v>118</v>
      </c>
      <c r="K129" s="1">
        <f t="shared" si="6"/>
        <v>16</v>
      </c>
    </row>
    <row r="130" spans="1:12" x14ac:dyDescent="0.25">
      <c r="A130" s="1">
        <f t="shared" si="5"/>
        <v>17</v>
      </c>
      <c r="C130" s="1"/>
      <c r="D130" s="1"/>
      <c r="E130" s="15"/>
      <c r="F130" s="1"/>
      <c r="G130" s="15"/>
      <c r="I130" s="304"/>
      <c r="J130" s="1"/>
      <c r="K130" s="1">
        <f t="shared" si="6"/>
        <v>17</v>
      </c>
    </row>
    <row r="131" spans="1:12" x14ac:dyDescent="0.25">
      <c r="A131" s="1">
        <f t="shared" si="5"/>
        <v>18</v>
      </c>
      <c r="B131" s="50" t="s">
        <v>119</v>
      </c>
      <c r="C131" s="1"/>
      <c r="D131" s="1"/>
      <c r="E131" s="15"/>
      <c r="F131" s="1"/>
      <c r="G131" s="15"/>
      <c r="I131" s="278"/>
      <c r="J131" s="1"/>
      <c r="K131" s="1">
        <f t="shared" si="6"/>
        <v>18</v>
      </c>
    </row>
    <row r="132" spans="1:12" x14ac:dyDescent="0.25">
      <c r="A132" s="1">
        <f t="shared" si="5"/>
        <v>19</v>
      </c>
      <c r="B132" s="11" t="s">
        <v>120</v>
      </c>
      <c r="C132" s="1"/>
      <c r="D132" s="1"/>
      <c r="E132" s="51">
        <v>46789.030824354108</v>
      </c>
      <c r="F132" s="1"/>
      <c r="G132" s="51">
        <v>46789.030824354108</v>
      </c>
      <c r="H132" s="21"/>
      <c r="I132" s="291">
        <f t="shared" ref="I132:I134" si="9">E132-G132</f>
        <v>0</v>
      </c>
      <c r="J132" s="1" t="s">
        <v>121</v>
      </c>
      <c r="K132" s="1">
        <f t="shared" si="6"/>
        <v>19</v>
      </c>
    </row>
    <row r="133" spans="1:12" x14ac:dyDescent="0.25">
      <c r="A133" s="1">
        <f t="shared" si="5"/>
        <v>20</v>
      </c>
      <c r="B133" s="11" t="s">
        <v>122</v>
      </c>
      <c r="C133" s="1"/>
      <c r="D133" s="1"/>
      <c r="E133" s="52">
        <v>44866.127949034191</v>
      </c>
      <c r="F133" s="1"/>
      <c r="G133" s="52">
        <v>44866.127949034191</v>
      </c>
      <c r="H133" s="21"/>
      <c r="I133" s="281">
        <f t="shared" si="9"/>
        <v>0</v>
      </c>
      <c r="J133" s="1" t="s">
        <v>123</v>
      </c>
      <c r="K133" s="1">
        <f t="shared" si="6"/>
        <v>20</v>
      </c>
    </row>
    <row r="134" spans="1:12" x14ac:dyDescent="0.25">
      <c r="A134" s="1">
        <f t="shared" si="5"/>
        <v>21</v>
      </c>
      <c r="B134" s="11" t="s">
        <v>124</v>
      </c>
      <c r="C134" s="1"/>
      <c r="D134" s="1"/>
      <c r="E134" s="53">
        <f>+'Pg3 Rev BK-1 TO5 C6'!E132</f>
        <v>25695.241497533229</v>
      </c>
      <c r="F134" s="1"/>
      <c r="G134" s="53">
        <v>25587.811568053789</v>
      </c>
      <c r="H134" s="3"/>
      <c r="I134" s="282">
        <f t="shared" si="9"/>
        <v>107.42992947944003</v>
      </c>
      <c r="J134" s="1" t="s">
        <v>595</v>
      </c>
      <c r="K134" s="1">
        <f t="shared" si="6"/>
        <v>21</v>
      </c>
    </row>
    <row r="135" spans="1:12" x14ac:dyDescent="0.25">
      <c r="A135" s="1">
        <f t="shared" si="5"/>
        <v>22</v>
      </c>
      <c r="B135" s="11" t="s">
        <v>126</v>
      </c>
      <c r="E135" s="39">
        <f>SUM(E132:E134)</f>
        <v>117350.40027092153</v>
      </c>
      <c r="G135" s="39">
        <f>SUM(G132:G134)</f>
        <v>117242.97034144209</v>
      </c>
      <c r="H135" s="3"/>
      <c r="I135" s="287">
        <f>SUM(I132:I134)</f>
        <v>107.42992947944003</v>
      </c>
      <c r="J135" s="1" t="s">
        <v>127</v>
      </c>
      <c r="K135" s="1">
        <f t="shared" si="6"/>
        <v>22</v>
      </c>
    </row>
    <row r="136" spans="1:12" x14ac:dyDescent="0.25">
      <c r="A136" s="1">
        <f t="shared" si="5"/>
        <v>23</v>
      </c>
      <c r="B136" s="11"/>
      <c r="E136" s="22"/>
      <c r="G136" s="22"/>
      <c r="I136" s="287"/>
      <c r="J136" s="1"/>
      <c r="K136" s="1">
        <f t="shared" si="6"/>
        <v>23</v>
      </c>
    </row>
    <row r="137" spans="1:12" x14ac:dyDescent="0.25">
      <c r="A137" s="1">
        <f t="shared" si="5"/>
        <v>24</v>
      </c>
      <c r="B137" s="11" t="s">
        <v>128</v>
      </c>
      <c r="E137" s="54">
        <v>0</v>
      </c>
      <c r="G137" s="54">
        <v>0</v>
      </c>
      <c r="I137" s="307">
        <f>E137-G137</f>
        <v>0</v>
      </c>
      <c r="J137" s="1" t="s">
        <v>129</v>
      </c>
      <c r="K137" s="1">
        <f t="shared" si="6"/>
        <v>24</v>
      </c>
    </row>
    <row r="138" spans="1:12" x14ac:dyDescent="0.25">
      <c r="A138" s="1">
        <f t="shared" si="5"/>
        <v>25</v>
      </c>
      <c r="B138" s="11" t="s">
        <v>130</v>
      </c>
      <c r="E138" s="38">
        <v>-10934.227962302526</v>
      </c>
      <c r="G138" s="38">
        <v>-10934.227962302526</v>
      </c>
      <c r="I138" s="308">
        <f>E138-G138</f>
        <v>0</v>
      </c>
      <c r="J138" s="1" t="s">
        <v>131</v>
      </c>
      <c r="K138" s="1">
        <f t="shared" si="6"/>
        <v>25</v>
      </c>
    </row>
    <row r="139" spans="1:12" x14ac:dyDescent="0.25">
      <c r="A139" s="1">
        <f t="shared" si="5"/>
        <v>26</v>
      </c>
      <c r="B139" s="11"/>
      <c r="E139" s="22"/>
      <c r="G139" s="22"/>
      <c r="I139" s="278"/>
      <c r="J139" s="1"/>
      <c r="K139" s="1">
        <f t="shared" si="6"/>
        <v>26</v>
      </c>
    </row>
    <row r="140" spans="1:12" ht="16.5" thickBot="1" x14ac:dyDescent="0.3">
      <c r="A140" s="1">
        <f t="shared" si="5"/>
        <v>27</v>
      </c>
      <c r="B140" s="11" t="s">
        <v>132</v>
      </c>
      <c r="E140" s="68">
        <f>E137+E135+E129+E124+E119+E138</f>
        <v>5032110.1451324066</v>
      </c>
      <c r="G140" s="68">
        <f>G137+G135+G129+G124+G119+G138</f>
        <v>5032002.7152029276</v>
      </c>
      <c r="H140" s="3"/>
      <c r="I140" s="309">
        <f>E140-G140</f>
        <v>107.4299294790253</v>
      </c>
      <c r="J140" s="1" t="s">
        <v>133</v>
      </c>
      <c r="K140" s="1">
        <f t="shared" si="6"/>
        <v>27</v>
      </c>
      <c r="L140" s="60"/>
    </row>
    <row r="141" spans="1:12" ht="16.5" thickTop="1" x14ac:dyDescent="0.25">
      <c r="A141" s="1">
        <f t="shared" si="5"/>
        <v>28</v>
      </c>
      <c r="B141" s="11"/>
      <c r="E141" s="29"/>
      <c r="G141" s="29"/>
      <c r="I141" s="287"/>
      <c r="J141" s="1"/>
      <c r="K141" s="1">
        <f t="shared" si="6"/>
        <v>28</v>
      </c>
    </row>
    <row r="142" spans="1:12" ht="18.75" x14ac:dyDescent="0.25">
      <c r="A142" s="1">
        <f t="shared" si="5"/>
        <v>29</v>
      </c>
      <c r="B142" s="9" t="s">
        <v>596</v>
      </c>
      <c r="E142" s="29"/>
      <c r="G142" s="29"/>
      <c r="I142" s="287"/>
      <c r="J142" s="1"/>
      <c r="K142" s="1">
        <f t="shared" si="6"/>
        <v>29</v>
      </c>
    </row>
    <row r="143" spans="1:12" x14ac:dyDescent="0.25">
      <c r="A143" s="1">
        <f t="shared" si="5"/>
        <v>30</v>
      </c>
      <c r="B143" s="11" t="s">
        <v>135</v>
      </c>
      <c r="E143" s="30">
        <f>E194</f>
        <v>0</v>
      </c>
      <c r="G143" s="30">
        <f>G194</f>
        <v>0</v>
      </c>
      <c r="I143" s="287">
        <f>E143-G143</f>
        <v>0</v>
      </c>
      <c r="J143" s="1" t="s">
        <v>136</v>
      </c>
      <c r="K143" s="1">
        <f t="shared" si="6"/>
        <v>30</v>
      </c>
    </row>
    <row r="144" spans="1:12" x14ac:dyDescent="0.25">
      <c r="A144" s="1">
        <f t="shared" si="5"/>
        <v>31</v>
      </c>
      <c r="B144" s="11" t="s">
        <v>137</v>
      </c>
      <c r="E144" s="24">
        <v>0</v>
      </c>
      <c r="G144" s="24">
        <v>0</v>
      </c>
      <c r="I144" s="310">
        <f>E144-G144</f>
        <v>0</v>
      </c>
      <c r="J144" s="1" t="s">
        <v>138</v>
      </c>
      <c r="K144" s="1">
        <f t="shared" si="6"/>
        <v>31</v>
      </c>
    </row>
    <row r="145" spans="1:11" x14ac:dyDescent="0.25">
      <c r="A145" s="1">
        <f t="shared" si="5"/>
        <v>32</v>
      </c>
      <c r="B145" s="4" t="s">
        <v>139</v>
      </c>
      <c r="E145" s="39">
        <f>SUM(E143:E144)</f>
        <v>0</v>
      </c>
      <c r="G145" s="39">
        <f>SUM(G143:G144)</f>
        <v>0</v>
      </c>
      <c r="I145" s="287">
        <f>SUM(I143:I144)</f>
        <v>0</v>
      </c>
      <c r="J145" s="1" t="s">
        <v>140</v>
      </c>
      <c r="K145" s="1">
        <f t="shared" si="6"/>
        <v>32</v>
      </c>
    </row>
    <row r="146" spans="1:11" x14ac:dyDescent="0.25">
      <c r="A146" s="1">
        <f t="shared" si="5"/>
        <v>33</v>
      </c>
      <c r="B146" s="11"/>
      <c r="E146" s="29"/>
      <c r="G146" s="29"/>
      <c r="I146" s="287"/>
      <c r="J146" s="1"/>
      <c r="K146" s="1">
        <f t="shared" si="6"/>
        <v>33</v>
      </c>
    </row>
    <row r="147" spans="1:11" ht="18.75" x14ac:dyDescent="0.25">
      <c r="A147" s="1">
        <f t="shared" si="5"/>
        <v>34</v>
      </c>
      <c r="B147" s="9" t="s">
        <v>597</v>
      </c>
      <c r="E147" s="29"/>
      <c r="G147" s="29"/>
      <c r="I147" s="287"/>
      <c r="J147" s="1"/>
      <c r="K147" s="1">
        <f t="shared" si="6"/>
        <v>34</v>
      </c>
    </row>
    <row r="148" spans="1:11" x14ac:dyDescent="0.25">
      <c r="A148" s="1">
        <f t="shared" si="5"/>
        <v>35</v>
      </c>
      <c r="B148" s="11" t="s">
        <v>142</v>
      </c>
      <c r="E148" s="30">
        <v>0</v>
      </c>
      <c r="G148" s="30">
        <v>0</v>
      </c>
      <c r="I148" s="287">
        <f>E148-G148</f>
        <v>0</v>
      </c>
      <c r="J148" s="1" t="s">
        <v>143</v>
      </c>
      <c r="K148" s="1">
        <f t="shared" si="6"/>
        <v>35</v>
      </c>
    </row>
    <row r="149" spans="1:11" x14ac:dyDescent="0.25">
      <c r="A149" s="1">
        <f t="shared" si="5"/>
        <v>36</v>
      </c>
      <c r="B149" s="4" t="s">
        <v>144</v>
      </c>
      <c r="E149" s="17">
        <v>0</v>
      </c>
      <c r="G149" s="17">
        <v>0</v>
      </c>
      <c r="I149" s="310">
        <f>E149-G149</f>
        <v>0</v>
      </c>
      <c r="J149" s="1" t="s">
        <v>145</v>
      </c>
      <c r="K149" s="1">
        <f t="shared" si="6"/>
        <v>36</v>
      </c>
    </row>
    <row r="150" spans="1:11" x14ac:dyDescent="0.25">
      <c r="A150" s="1">
        <f t="shared" si="5"/>
        <v>37</v>
      </c>
      <c r="B150" s="4" t="s">
        <v>146</v>
      </c>
      <c r="E150" s="39">
        <f>SUM(E148:E149)</f>
        <v>0</v>
      </c>
      <c r="G150" s="39">
        <f>SUM(G148:G149)</f>
        <v>0</v>
      </c>
      <c r="I150" s="287">
        <f>SUM(I148:I149)</f>
        <v>0</v>
      </c>
      <c r="J150" s="1" t="s">
        <v>147</v>
      </c>
      <c r="K150" s="1">
        <f t="shared" si="6"/>
        <v>37</v>
      </c>
    </row>
    <row r="151" spans="1:11" x14ac:dyDescent="0.25">
      <c r="A151" s="1">
        <f t="shared" si="5"/>
        <v>38</v>
      </c>
      <c r="B151" s="11"/>
      <c r="E151" s="29"/>
      <c r="G151" s="29"/>
      <c r="I151" s="287"/>
      <c r="J151" s="1"/>
      <c r="K151" s="1">
        <f t="shared" si="6"/>
        <v>38</v>
      </c>
    </row>
    <row r="152" spans="1:11" ht="18.75" x14ac:dyDescent="0.25">
      <c r="A152" s="1">
        <f t="shared" si="5"/>
        <v>39</v>
      </c>
      <c r="B152" s="9" t="s">
        <v>598</v>
      </c>
      <c r="E152" s="30">
        <v>0</v>
      </c>
      <c r="G152" s="30">
        <v>0</v>
      </c>
      <c r="I152" s="287">
        <f>E152-G152</f>
        <v>0</v>
      </c>
      <c r="J152" s="1" t="s">
        <v>149</v>
      </c>
      <c r="K152" s="1">
        <f t="shared" si="6"/>
        <v>39</v>
      </c>
    </row>
    <row r="153" spans="1:11" x14ac:dyDescent="0.25">
      <c r="A153" s="1"/>
      <c r="B153" s="11"/>
      <c r="G153" s="29"/>
      <c r="J153" s="1"/>
    </row>
    <row r="154" spans="1:11" x14ac:dyDescent="0.25">
      <c r="A154" s="1"/>
      <c r="B154" s="11"/>
      <c r="G154" s="29"/>
      <c r="J154" s="1"/>
    </row>
    <row r="155" spans="1:11" x14ac:dyDescent="0.25">
      <c r="A155" s="14"/>
      <c r="B155" s="311"/>
      <c r="G155" s="29"/>
      <c r="J155" s="1"/>
    </row>
    <row r="156" spans="1:11" ht="18.75" x14ac:dyDescent="0.25">
      <c r="A156" s="35">
        <v>1</v>
      </c>
      <c r="B156" s="11" t="str">
        <f>B44</f>
        <v>Amounts for TO5 C6 are as filed in the following dockets: ER24-524, ER25-270, and ER26-632.</v>
      </c>
      <c r="G156" s="29"/>
      <c r="J156" s="1"/>
    </row>
    <row r="157" spans="1:11" ht="18.75" x14ac:dyDescent="0.25">
      <c r="A157" s="35">
        <v>2</v>
      </c>
      <c r="B157" s="11" t="s">
        <v>150</v>
      </c>
      <c r="G157" s="29"/>
      <c r="J157" s="1"/>
    </row>
    <row r="158" spans="1:11" ht="18.75" x14ac:dyDescent="0.25">
      <c r="A158" s="35">
        <v>3</v>
      </c>
      <c r="B158" s="4" t="s">
        <v>91</v>
      </c>
      <c r="G158" s="29"/>
      <c r="J158" s="1"/>
    </row>
    <row r="159" spans="1:11" x14ac:dyDescent="0.25">
      <c r="A159" s="1"/>
      <c r="B159" s="3"/>
      <c r="G159" s="29"/>
      <c r="J159" s="1"/>
    </row>
    <row r="160" spans="1:11" x14ac:dyDescent="0.25">
      <c r="A160" s="1"/>
      <c r="B160" s="3"/>
      <c r="G160" s="29"/>
      <c r="J160" s="1"/>
    </row>
    <row r="161" spans="1:13" x14ac:dyDescent="0.25">
      <c r="A161" s="1"/>
      <c r="B161" s="410" t="s">
        <v>0</v>
      </c>
      <c r="C161" s="411"/>
      <c r="D161" s="411"/>
      <c r="E161" s="411"/>
      <c r="F161" s="411"/>
      <c r="G161" s="411"/>
      <c r="H161" s="411"/>
      <c r="I161" s="411"/>
      <c r="J161" s="411"/>
    </row>
    <row r="162" spans="1:13" x14ac:dyDescent="0.25">
      <c r="A162" s="1" t="s">
        <v>1</v>
      </c>
      <c r="B162" s="410" t="s">
        <v>2</v>
      </c>
      <c r="C162" s="411"/>
      <c r="D162" s="411"/>
      <c r="E162" s="411"/>
      <c r="F162" s="411"/>
      <c r="G162" s="411"/>
      <c r="H162" s="411"/>
      <c r="I162" s="411"/>
      <c r="J162" s="411"/>
    </row>
    <row r="163" spans="1:13" ht="17.25" x14ac:dyDescent="0.25">
      <c r="A163" s="1"/>
      <c r="B163" s="410" t="s">
        <v>3</v>
      </c>
      <c r="C163" s="412"/>
      <c r="D163" s="412"/>
      <c r="E163" s="412"/>
      <c r="F163" s="412"/>
      <c r="G163" s="412"/>
      <c r="H163" s="412"/>
      <c r="I163" s="412"/>
      <c r="J163" s="412"/>
    </row>
    <row r="164" spans="1:13" x14ac:dyDescent="0.25">
      <c r="A164" s="1"/>
      <c r="B164" s="415" t="str">
        <f>B5</f>
        <v>For the Base Period &amp; True-Up Period Ending December 31, 2022</v>
      </c>
      <c r="C164" s="416"/>
      <c r="D164" s="416"/>
      <c r="E164" s="416"/>
      <c r="F164" s="416"/>
      <c r="G164" s="416"/>
      <c r="H164" s="416"/>
      <c r="I164" s="416"/>
      <c r="J164" s="416"/>
    </row>
    <row r="165" spans="1:13" x14ac:dyDescent="0.25">
      <c r="A165" s="1"/>
      <c r="B165" s="414" t="s">
        <v>5</v>
      </c>
      <c r="C165" s="411"/>
      <c r="D165" s="411"/>
      <c r="E165" s="411"/>
      <c r="F165" s="411"/>
      <c r="G165" s="411"/>
      <c r="H165" s="411"/>
      <c r="I165" s="411"/>
      <c r="J165" s="411"/>
    </row>
    <row r="166" spans="1:13" x14ac:dyDescent="0.25">
      <c r="A166" s="1"/>
      <c r="B166" s="61"/>
      <c r="E166" s="274" t="s">
        <v>577</v>
      </c>
      <c r="F166"/>
      <c r="G166" s="274" t="s">
        <v>578</v>
      </c>
      <c r="H166"/>
      <c r="I166" s="274" t="s">
        <v>579</v>
      </c>
    </row>
    <row r="167" spans="1:13" ht="18.75" x14ac:dyDescent="0.25">
      <c r="A167" s="1" t="s">
        <v>6</v>
      </c>
      <c r="E167" s="275" t="str">
        <f>E8</f>
        <v xml:space="preserve">Revised TO5 C6 </v>
      </c>
      <c r="F167" s="34"/>
      <c r="G167" s="275" t="s">
        <v>581</v>
      </c>
      <c r="I167" s="276" t="s">
        <v>582</v>
      </c>
      <c r="J167" s="1"/>
      <c r="K167" s="1" t="s">
        <v>6</v>
      </c>
    </row>
    <row r="168" spans="1:13" x14ac:dyDescent="0.25">
      <c r="A168" s="1" t="s">
        <v>7</v>
      </c>
      <c r="B168" s="3" t="s">
        <v>1</v>
      </c>
      <c r="E168" s="7" t="s">
        <v>8</v>
      </c>
      <c r="G168" s="7" t="s">
        <v>8</v>
      </c>
      <c r="I168" s="279" t="s">
        <v>585</v>
      </c>
      <c r="J168" s="8" t="s">
        <v>9</v>
      </c>
      <c r="K168" s="1" t="s">
        <v>7</v>
      </c>
    </row>
    <row r="169" spans="1:13" x14ac:dyDescent="0.25">
      <c r="A169" s="1"/>
      <c r="B169" s="9" t="s">
        <v>151</v>
      </c>
      <c r="G169" s="6"/>
      <c r="J169" s="1"/>
    </row>
    <row r="170" spans="1:13" x14ac:dyDescent="0.25">
      <c r="A170" s="1">
        <v>1</v>
      </c>
      <c r="B170" s="50" t="s">
        <v>152</v>
      </c>
      <c r="G170" s="6"/>
      <c r="J170" s="1"/>
      <c r="K170" s="1">
        <f>A170</f>
        <v>1</v>
      </c>
    </row>
    <row r="171" spans="1:13" x14ac:dyDescent="0.25">
      <c r="A171" s="1">
        <f t="shared" ref="A171:A194" si="10">A170+1</f>
        <v>2</v>
      </c>
      <c r="B171" s="11" t="s">
        <v>95</v>
      </c>
      <c r="E171" s="30">
        <v>7476381.1074746149</v>
      </c>
      <c r="G171" s="30">
        <v>7476381.1074746149</v>
      </c>
      <c r="H171" s="21"/>
      <c r="I171" s="280">
        <f>E171-G171</f>
        <v>0</v>
      </c>
      <c r="J171" s="1" t="s">
        <v>153</v>
      </c>
      <c r="K171" s="1">
        <f t="shared" ref="K171:K194" si="11">K170+1</f>
        <v>2</v>
      </c>
      <c r="L171" s="62"/>
    </row>
    <row r="172" spans="1:13" x14ac:dyDescent="0.25">
      <c r="A172" s="1">
        <f t="shared" si="10"/>
        <v>3</v>
      </c>
      <c r="B172" s="11" t="s">
        <v>154</v>
      </c>
      <c r="E172" s="24">
        <v>30189.464512731291</v>
      </c>
      <c r="G172" s="24">
        <v>30189.464512731291</v>
      </c>
      <c r="H172" s="21"/>
      <c r="I172" s="281">
        <f>E172-G172</f>
        <v>0</v>
      </c>
      <c r="J172" s="1" t="s">
        <v>155</v>
      </c>
      <c r="K172" s="1">
        <f t="shared" si="11"/>
        <v>3</v>
      </c>
      <c r="L172" s="63"/>
    </row>
    <row r="173" spans="1:13" x14ac:dyDescent="0.25">
      <c r="A173" s="1">
        <f t="shared" si="10"/>
        <v>4</v>
      </c>
      <c r="B173" s="11" t="s">
        <v>99</v>
      </c>
      <c r="E173" s="24">
        <v>108045.72119347638</v>
      </c>
      <c r="G173" s="24">
        <v>108045.72119347638</v>
      </c>
      <c r="H173" s="3"/>
      <c r="I173" s="281">
        <f t="shared" ref="I173:I174" si="12">E173-G173</f>
        <v>0</v>
      </c>
      <c r="J173" s="1" t="s">
        <v>156</v>
      </c>
      <c r="K173" s="1">
        <f t="shared" si="11"/>
        <v>4</v>
      </c>
      <c r="M173" s="64"/>
    </row>
    <row r="174" spans="1:13" x14ac:dyDescent="0.25">
      <c r="A174" s="1">
        <f t="shared" si="10"/>
        <v>5</v>
      </c>
      <c r="B174" s="11" t="s">
        <v>101</v>
      </c>
      <c r="C174" s="1"/>
      <c r="D174" s="1"/>
      <c r="E174" s="17">
        <v>303088.79978315468</v>
      </c>
      <c r="F174" s="1"/>
      <c r="G174" s="17">
        <v>303088.79978315468</v>
      </c>
      <c r="H174" s="3"/>
      <c r="I174" s="282">
        <f t="shared" si="12"/>
        <v>0</v>
      </c>
      <c r="J174" s="1" t="s">
        <v>157</v>
      </c>
      <c r="K174" s="1">
        <f t="shared" si="11"/>
        <v>5</v>
      </c>
    </row>
    <row r="175" spans="1:13" x14ac:dyDescent="0.25">
      <c r="A175" s="1">
        <f t="shared" si="10"/>
        <v>6</v>
      </c>
      <c r="B175" s="11" t="s">
        <v>158</v>
      </c>
      <c r="E175" s="66">
        <f>SUM(E171:E174)</f>
        <v>7917705.0929639768</v>
      </c>
      <c r="G175" s="66">
        <f>SUM(G171:G174)</f>
        <v>7917705.0929639768</v>
      </c>
      <c r="H175" s="21"/>
      <c r="I175" s="312">
        <f>SUM(I171:I174)</f>
        <v>0</v>
      </c>
      <c r="J175" s="1" t="s">
        <v>104</v>
      </c>
      <c r="K175" s="1">
        <f t="shared" si="11"/>
        <v>6</v>
      </c>
      <c r="L175" s="63"/>
    </row>
    <row r="176" spans="1:13" x14ac:dyDescent="0.25">
      <c r="A176" s="1">
        <f t="shared" si="10"/>
        <v>7</v>
      </c>
      <c r="C176" s="1"/>
      <c r="D176" s="1"/>
      <c r="E176" s="6"/>
      <c r="F176" s="1"/>
      <c r="G176" s="6"/>
      <c r="I176" s="34"/>
      <c r="J176" s="1"/>
      <c r="K176" s="1">
        <f t="shared" si="11"/>
        <v>7</v>
      </c>
    </row>
    <row r="177" spans="1:11" x14ac:dyDescent="0.25">
      <c r="A177" s="1">
        <f t="shared" si="10"/>
        <v>8</v>
      </c>
      <c r="B177" s="65" t="s">
        <v>159</v>
      </c>
      <c r="E177" s="6"/>
      <c r="G177" s="6"/>
      <c r="I177" s="34"/>
      <c r="J177" s="1"/>
      <c r="K177" s="1">
        <f t="shared" si="11"/>
        <v>8</v>
      </c>
    </row>
    <row r="178" spans="1:11" x14ac:dyDescent="0.25">
      <c r="A178" s="1">
        <f t="shared" si="10"/>
        <v>9</v>
      </c>
      <c r="B178" s="4" t="s">
        <v>160</v>
      </c>
      <c r="E178" s="30">
        <v>1733510.7188923075</v>
      </c>
      <c r="G178" s="30">
        <v>1733510.7188923075</v>
      </c>
      <c r="H178" s="21"/>
      <c r="I178" s="280">
        <f>E178-G178</f>
        <v>0</v>
      </c>
      <c r="J178" s="1" t="s">
        <v>161</v>
      </c>
      <c r="K178" s="1">
        <f t="shared" si="11"/>
        <v>9</v>
      </c>
    </row>
    <row r="179" spans="1:11" x14ac:dyDescent="0.25">
      <c r="A179" s="1">
        <f t="shared" si="10"/>
        <v>10</v>
      </c>
      <c r="B179" s="4" t="s">
        <v>162</v>
      </c>
      <c r="E179" s="24">
        <v>24161.897431180339</v>
      </c>
      <c r="G179" s="24">
        <v>24161.897431180339</v>
      </c>
      <c r="H179" s="21"/>
      <c r="I179" s="281">
        <f t="shared" ref="I179:I181" si="13">E179-G179</f>
        <v>0</v>
      </c>
      <c r="J179" s="1" t="s">
        <v>163</v>
      </c>
      <c r="K179" s="1">
        <f t="shared" si="11"/>
        <v>10</v>
      </c>
    </row>
    <row r="180" spans="1:11" x14ac:dyDescent="0.25">
      <c r="A180" s="1">
        <f t="shared" si="10"/>
        <v>11</v>
      </c>
      <c r="B180" s="4" t="s">
        <v>164</v>
      </c>
      <c r="E180" s="24">
        <v>45823.23856683405</v>
      </c>
      <c r="G180" s="24">
        <v>45823.23856683405</v>
      </c>
      <c r="H180" s="3"/>
      <c r="I180" s="281">
        <f t="shared" si="13"/>
        <v>0</v>
      </c>
      <c r="J180" s="1" t="s">
        <v>165</v>
      </c>
      <c r="K180" s="1">
        <f t="shared" si="11"/>
        <v>11</v>
      </c>
    </row>
    <row r="181" spans="1:11" x14ac:dyDescent="0.25">
      <c r="A181" s="1">
        <f t="shared" si="10"/>
        <v>12</v>
      </c>
      <c r="B181" s="4" t="s">
        <v>166</v>
      </c>
      <c r="E181" s="17">
        <v>127484.65196100857</v>
      </c>
      <c r="G181" s="17">
        <v>127484.65196100857</v>
      </c>
      <c r="H181" s="3"/>
      <c r="I181" s="282">
        <f t="shared" si="13"/>
        <v>0</v>
      </c>
      <c r="J181" s="1" t="s">
        <v>167</v>
      </c>
      <c r="K181" s="1">
        <f t="shared" si="11"/>
        <v>12</v>
      </c>
    </row>
    <row r="182" spans="1:11" x14ac:dyDescent="0.25">
      <c r="A182" s="1">
        <f t="shared" si="10"/>
        <v>13</v>
      </c>
      <c r="B182" s="63" t="s">
        <v>168</v>
      </c>
      <c r="C182" s="63"/>
      <c r="D182" s="63"/>
      <c r="E182" s="66">
        <f>SUM(E178:E181)</f>
        <v>1930980.5068513304</v>
      </c>
      <c r="F182" s="63"/>
      <c r="G182" s="66">
        <f>SUM(G178:G181)</f>
        <v>1930980.5068513304</v>
      </c>
      <c r="H182" s="21"/>
      <c r="I182" s="312">
        <f>SUM(I178:I181)</f>
        <v>0</v>
      </c>
      <c r="J182" s="1" t="s">
        <v>169</v>
      </c>
      <c r="K182" s="1">
        <f t="shared" si="11"/>
        <v>13</v>
      </c>
    </row>
    <row r="183" spans="1:11" x14ac:dyDescent="0.25">
      <c r="A183" s="1">
        <f t="shared" si="10"/>
        <v>14</v>
      </c>
      <c r="B183" s="63"/>
      <c r="C183" s="63"/>
      <c r="D183" s="63"/>
      <c r="E183" s="15"/>
      <c r="F183" s="63"/>
      <c r="G183" s="15"/>
      <c r="I183" s="278"/>
      <c r="J183" s="1"/>
      <c r="K183" s="1">
        <f t="shared" si="11"/>
        <v>14</v>
      </c>
    </row>
    <row r="184" spans="1:11" x14ac:dyDescent="0.25">
      <c r="A184" s="1">
        <f t="shared" si="10"/>
        <v>15</v>
      </c>
      <c r="B184" s="50" t="s">
        <v>94</v>
      </c>
      <c r="C184" s="63"/>
      <c r="D184" s="63"/>
      <c r="E184" s="15"/>
      <c r="F184" s="63"/>
      <c r="G184" s="15"/>
      <c r="I184" s="278"/>
      <c r="J184" s="1"/>
      <c r="K184" s="1">
        <f t="shared" si="11"/>
        <v>15</v>
      </c>
    </row>
    <row r="185" spans="1:11" x14ac:dyDescent="0.25">
      <c r="A185" s="1">
        <f t="shared" si="10"/>
        <v>16</v>
      </c>
      <c r="B185" s="11" t="s">
        <v>95</v>
      </c>
      <c r="E185" s="29">
        <f>+E171-E178</f>
        <v>5742870.3885823078</v>
      </c>
      <c r="G185" s="29">
        <f>+G171-G178</f>
        <v>5742870.3885823078</v>
      </c>
      <c r="H185" s="21"/>
      <c r="I185" s="280">
        <f>E185-G185</f>
        <v>0</v>
      </c>
      <c r="J185" s="1" t="s">
        <v>170</v>
      </c>
      <c r="K185" s="1">
        <f t="shared" si="11"/>
        <v>16</v>
      </c>
    </row>
    <row r="186" spans="1:11" x14ac:dyDescent="0.25">
      <c r="A186" s="1">
        <f t="shared" si="10"/>
        <v>17</v>
      </c>
      <c r="B186" s="11" t="s">
        <v>97</v>
      </c>
      <c r="E186" s="15">
        <f>+E172-E179</f>
        <v>6027.5670815509511</v>
      </c>
      <c r="G186" s="15">
        <f>+G172-G179</f>
        <v>6027.5670815509511</v>
      </c>
      <c r="H186" s="21"/>
      <c r="I186" s="281">
        <f t="shared" ref="I186:I188" si="14">E186-G186</f>
        <v>0</v>
      </c>
      <c r="J186" s="1" t="s">
        <v>171</v>
      </c>
      <c r="K186" s="1">
        <f t="shared" si="11"/>
        <v>17</v>
      </c>
    </row>
    <row r="187" spans="1:11" x14ac:dyDescent="0.25">
      <c r="A187" s="1">
        <f t="shared" si="10"/>
        <v>18</v>
      </c>
      <c r="B187" s="11" t="s">
        <v>99</v>
      </c>
      <c r="E187" s="15">
        <f>+E173-E180</f>
        <v>62222.482626642326</v>
      </c>
      <c r="G187" s="15">
        <f>+G173-G180</f>
        <v>62222.482626642326</v>
      </c>
      <c r="I187" s="281">
        <f t="shared" si="14"/>
        <v>0</v>
      </c>
      <c r="J187" s="1" t="s">
        <v>172</v>
      </c>
      <c r="K187" s="1">
        <f t="shared" si="11"/>
        <v>18</v>
      </c>
    </row>
    <row r="188" spans="1:11" x14ac:dyDescent="0.25">
      <c r="A188" s="1">
        <f t="shared" si="10"/>
        <v>19</v>
      </c>
      <c r="B188" s="11" t="s">
        <v>101</v>
      </c>
      <c r="E188" s="67">
        <f>+E174-E181</f>
        <v>175604.14782214613</v>
      </c>
      <c r="G188" s="67">
        <f>+G174-G181</f>
        <v>175604.14782214613</v>
      </c>
      <c r="I188" s="281">
        <f t="shared" si="14"/>
        <v>0</v>
      </c>
      <c r="J188" s="1" t="s">
        <v>173</v>
      </c>
      <c r="K188" s="1">
        <f t="shared" si="11"/>
        <v>19</v>
      </c>
    </row>
    <row r="189" spans="1:11" ht="16.5" thickBot="1" x14ac:dyDescent="0.3">
      <c r="A189" s="1">
        <f t="shared" si="10"/>
        <v>20</v>
      </c>
      <c r="B189" s="4" t="s">
        <v>103</v>
      </c>
      <c r="E189" s="40">
        <f>SUM(E185:E188)</f>
        <v>5986724.5861126473</v>
      </c>
      <c r="G189" s="40">
        <f>SUM(G185:G188)</f>
        <v>5986724.5861126473</v>
      </c>
      <c r="H189" s="21"/>
      <c r="I189" s="313">
        <f>SUM(I185:I188)</f>
        <v>0</v>
      </c>
      <c r="J189" s="1" t="s">
        <v>174</v>
      </c>
      <c r="K189" s="1">
        <f t="shared" si="11"/>
        <v>20</v>
      </c>
    </row>
    <row r="190" spans="1:11" ht="16.5" thickTop="1" x14ac:dyDescent="0.25">
      <c r="A190" s="1">
        <f t="shared" si="10"/>
        <v>21</v>
      </c>
      <c r="E190" s="29"/>
      <c r="G190" s="29"/>
      <c r="I190" s="290"/>
      <c r="J190" s="1"/>
      <c r="K190" s="1">
        <f t="shared" si="11"/>
        <v>21</v>
      </c>
    </row>
    <row r="191" spans="1:11" ht="18.75" x14ac:dyDescent="0.25">
      <c r="A191" s="1">
        <f t="shared" si="10"/>
        <v>22</v>
      </c>
      <c r="B191" s="9" t="s">
        <v>175</v>
      </c>
      <c r="E191" s="29"/>
      <c r="G191" s="29"/>
      <c r="I191" s="290"/>
      <c r="J191" s="1"/>
      <c r="K191" s="1">
        <f t="shared" si="11"/>
        <v>22</v>
      </c>
    </row>
    <row r="192" spans="1:11" x14ac:dyDescent="0.25">
      <c r="A192" s="1">
        <f t="shared" si="10"/>
        <v>23</v>
      </c>
      <c r="B192" s="11" t="s">
        <v>176</v>
      </c>
      <c r="E192" s="30">
        <v>0</v>
      </c>
      <c r="G192" s="30">
        <v>0</v>
      </c>
      <c r="I192" s="287">
        <f>E192-G192</f>
        <v>0</v>
      </c>
      <c r="J192" s="1" t="s">
        <v>177</v>
      </c>
      <c r="K192" s="1">
        <f t="shared" si="11"/>
        <v>23</v>
      </c>
    </row>
    <row r="193" spans="1:15" x14ac:dyDescent="0.25">
      <c r="A193" s="1">
        <f t="shared" si="10"/>
        <v>24</v>
      </c>
      <c r="B193" s="4" t="s">
        <v>178</v>
      </c>
      <c r="E193" s="17">
        <v>0</v>
      </c>
      <c r="G193" s="17">
        <v>0</v>
      </c>
      <c r="I193" s="314">
        <f>E193-G193</f>
        <v>0</v>
      </c>
      <c r="J193" s="1" t="s">
        <v>179</v>
      </c>
      <c r="K193" s="1">
        <f t="shared" si="11"/>
        <v>24</v>
      </c>
    </row>
    <row r="194" spans="1:15" ht="16.5" thickBot="1" x14ac:dyDescent="0.3">
      <c r="A194" s="1">
        <f t="shared" si="10"/>
        <v>25</v>
      </c>
      <c r="B194" s="11" t="s">
        <v>180</v>
      </c>
      <c r="E194" s="68">
        <f>E192-E193</f>
        <v>0</v>
      </c>
      <c r="G194" s="68">
        <f>G192-G193</f>
        <v>0</v>
      </c>
      <c r="I194" s="313">
        <f>E194-G194</f>
        <v>0</v>
      </c>
      <c r="J194" s="1" t="s">
        <v>181</v>
      </c>
      <c r="K194" s="1">
        <f t="shared" si="11"/>
        <v>25</v>
      </c>
    </row>
    <row r="195" spans="1:15" ht="16.5" thickTop="1" x14ac:dyDescent="0.25">
      <c r="A195" s="1"/>
      <c r="B195" s="11"/>
      <c r="G195" s="29"/>
      <c r="J195" s="1"/>
    </row>
    <row r="196" spans="1:15" x14ac:dyDescent="0.25">
      <c r="A196" s="1"/>
      <c r="B196" s="11"/>
      <c r="G196" s="29"/>
      <c r="J196" s="1"/>
    </row>
    <row r="197" spans="1:15" x14ac:dyDescent="0.25">
      <c r="A197" s="14"/>
      <c r="B197" s="311"/>
      <c r="G197" s="29"/>
      <c r="J197" s="1"/>
    </row>
    <row r="198" spans="1:15" ht="18.75" x14ac:dyDescent="0.25">
      <c r="A198" s="35">
        <v>1</v>
      </c>
      <c r="B198" s="4" t="str">
        <f>B44</f>
        <v>Amounts for TO5 C6 are as filed in the following dockets: ER24-524, ER25-270, and ER26-632.</v>
      </c>
      <c r="G198" s="29"/>
      <c r="J198" s="1"/>
    </row>
    <row r="199" spans="1:15" ht="18.75" x14ac:dyDescent="0.25">
      <c r="A199" s="35">
        <v>2</v>
      </c>
      <c r="B199" s="4" t="s">
        <v>182</v>
      </c>
      <c r="G199" s="29"/>
      <c r="J199" s="1"/>
    </row>
    <row r="200" spans="1:15" x14ac:dyDescent="0.25">
      <c r="M200" s="315"/>
      <c r="O200" s="315"/>
    </row>
    <row r="201" spans="1:15" x14ac:dyDescent="0.25">
      <c r="G201" s="60"/>
    </row>
    <row r="203" spans="1:15" x14ac:dyDescent="0.25">
      <c r="G203" s="316"/>
    </row>
    <row r="205" spans="1:15" x14ac:dyDescent="0.25">
      <c r="G205" s="60"/>
    </row>
  </sheetData>
  <mergeCells count="20">
    <mergeCell ref="B164:J164"/>
    <mergeCell ref="B165:J165"/>
    <mergeCell ref="B107:J107"/>
    <mergeCell ref="B108:J108"/>
    <mergeCell ref="B109:J109"/>
    <mergeCell ref="B161:J161"/>
    <mergeCell ref="B162:J162"/>
    <mergeCell ref="B163:J163"/>
    <mergeCell ref="B106:J106"/>
    <mergeCell ref="B2:J2"/>
    <mergeCell ref="B3:J3"/>
    <mergeCell ref="B4:J4"/>
    <mergeCell ref="B5:J5"/>
    <mergeCell ref="B6:J6"/>
    <mergeCell ref="B48:J48"/>
    <mergeCell ref="B49:J49"/>
    <mergeCell ref="B50:J50"/>
    <mergeCell ref="B51:J51"/>
    <mergeCell ref="B52:J52"/>
    <mergeCell ref="B105:J105"/>
  </mergeCells>
  <printOptions horizontalCentered="1"/>
  <pageMargins left="0.25" right="0.25" top="0.5" bottom="0.5" header="0.35" footer="0.25"/>
  <pageSetup scale="47" fitToHeight="0" orientation="portrait" r:id="rId1"/>
  <headerFooter scaleWithDoc="0">
    <oddFooter>&amp;L&amp;A&amp;CPage 2.&amp;P&amp;R&amp;F</oddFooter>
  </headerFooter>
  <rowBreaks count="3" manualBreakCount="3">
    <brk id="47" max="16383" man="1"/>
    <brk id="104" max="16383" man="1"/>
    <brk id="159" max="16383" man="1"/>
  </rowBreaks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5FC56-9A7B-451E-A796-BAEF5E3780EC}">
  <sheetPr>
    <pageSetUpPr fitToPage="1"/>
  </sheetPr>
  <dimension ref="A1:J195"/>
  <sheetViews>
    <sheetView zoomScale="80" zoomScaleNormal="80" workbookViewId="0">
      <selection activeCell="A153" sqref="A153"/>
    </sheetView>
  </sheetViews>
  <sheetFormatPr defaultColWidth="9.140625" defaultRowHeight="15.75" x14ac:dyDescent="0.25"/>
  <cols>
    <col min="1" max="1" width="5.140625" style="4" customWidth="1"/>
    <col min="2" max="2" width="86.140625" style="4" customWidth="1"/>
    <col min="3" max="3" width="10.42578125" style="4" customWidth="1"/>
    <col min="4" max="4" width="1.5703125" style="4" customWidth="1"/>
    <col min="5" max="5" width="18.42578125" style="4" bestFit="1" customWidth="1"/>
    <col min="6" max="6" width="1.5703125" style="4" customWidth="1"/>
    <col min="7" max="7" width="51.42578125" style="4" customWidth="1"/>
    <col min="8" max="8" width="5.140625" style="1" customWidth="1"/>
    <col min="9" max="9" width="11.42578125" style="4" bestFit="1" customWidth="1"/>
    <col min="10" max="10" width="9.42578125" style="4" bestFit="1" customWidth="1"/>
    <col min="11" max="11" width="11.42578125" style="4" bestFit="1" customWidth="1"/>
    <col min="12" max="12" width="9.85546875" style="4" bestFit="1" customWidth="1"/>
    <col min="13" max="16384" width="9.140625" style="4"/>
  </cols>
  <sheetData>
    <row r="1" spans="1:10" x14ac:dyDescent="0.25">
      <c r="A1" s="265"/>
    </row>
    <row r="2" spans="1:10" x14ac:dyDescent="0.25">
      <c r="A2" s="1"/>
      <c r="B2" s="410" t="s">
        <v>0</v>
      </c>
      <c r="C2" s="411"/>
      <c r="D2" s="411"/>
      <c r="E2" s="411"/>
      <c r="F2" s="411"/>
      <c r="G2" s="411"/>
    </row>
    <row r="3" spans="1:10" x14ac:dyDescent="0.25">
      <c r="A3" s="1" t="s">
        <v>1</v>
      </c>
      <c r="B3" s="410" t="s">
        <v>2</v>
      </c>
      <c r="C3" s="411"/>
      <c r="D3" s="411"/>
      <c r="E3" s="411"/>
      <c r="F3" s="411"/>
      <c r="G3" s="411"/>
    </row>
    <row r="4" spans="1:10" ht="17.25" x14ac:dyDescent="0.25">
      <c r="A4" s="1"/>
      <c r="B4" s="410" t="s">
        <v>3</v>
      </c>
      <c r="C4" s="412"/>
      <c r="D4" s="412"/>
      <c r="E4" s="412"/>
      <c r="F4" s="412"/>
      <c r="G4" s="412"/>
    </row>
    <row r="5" spans="1:10" x14ac:dyDescent="0.25">
      <c r="A5" s="1"/>
      <c r="B5" s="413" t="s">
        <v>4</v>
      </c>
      <c r="C5" s="413"/>
      <c r="D5" s="413"/>
      <c r="E5" s="413"/>
      <c r="F5" s="413"/>
      <c r="G5" s="413"/>
    </row>
    <row r="6" spans="1:10" x14ac:dyDescent="0.25">
      <c r="A6" s="1"/>
      <c r="B6" s="414" t="s">
        <v>5</v>
      </c>
      <c r="C6" s="411"/>
      <c r="D6" s="411"/>
      <c r="E6" s="411"/>
      <c r="F6" s="411"/>
      <c r="G6" s="411"/>
    </row>
    <row r="7" spans="1:10" x14ac:dyDescent="0.25">
      <c r="A7" s="1"/>
      <c r="B7" s="5"/>
      <c r="C7" s="3"/>
      <c r="D7" s="3"/>
      <c r="E7" s="3"/>
      <c r="F7" s="3"/>
      <c r="G7" s="3"/>
    </row>
    <row r="8" spans="1:10" x14ac:dyDescent="0.25">
      <c r="A8" s="1" t="s">
        <v>6</v>
      </c>
      <c r="E8" s="6"/>
      <c r="G8" s="1"/>
      <c r="H8" s="1" t="s">
        <v>6</v>
      </c>
    </row>
    <row r="9" spans="1:10" ht="15.75" customHeight="1" x14ac:dyDescent="0.25">
      <c r="A9" s="1" t="s">
        <v>7</v>
      </c>
      <c r="B9" s="3" t="s">
        <v>1</v>
      </c>
      <c r="E9" s="7" t="s">
        <v>8</v>
      </c>
      <c r="G9" s="8" t="s">
        <v>9</v>
      </c>
      <c r="H9" s="1" t="s">
        <v>7</v>
      </c>
    </row>
    <row r="10" spans="1:10" x14ac:dyDescent="0.25">
      <c r="A10" s="1"/>
      <c r="B10" s="9" t="s">
        <v>10</v>
      </c>
      <c r="E10" s="10"/>
      <c r="G10" s="1"/>
    </row>
    <row r="11" spans="1:10" x14ac:dyDescent="0.25">
      <c r="A11" s="1">
        <v>1</v>
      </c>
      <c r="B11" s="11" t="s">
        <v>11</v>
      </c>
      <c r="C11" s="12"/>
      <c r="D11" s="12"/>
      <c r="E11" s="13">
        <f>+'Pg5 Rev Stmt AH'!E20</f>
        <v>104664.93583583552</v>
      </c>
      <c r="F11" s="14" t="s">
        <v>12</v>
      </c>
      <c r="G11" s="1" t="s">
        <v>665</v>
      </c>
      <c r="H11" s="1">
        <f>A11</f>
        <v>1</v>
      </c>
      <c r="I11" s="11"/>
    </row>
    <row r="12" spans="1:10" x14ac:dyDescent="0.25">
      <c r="A12" s="1">
        <f t="shared" ref="A12:A40" si="0">A11+1</f>
        <v>2</v>
      </c>
      <c r="B12" s="11" t="s">
        <v>1</v>
      </c>
      <c r="C12" s="12"/>
      <c r="D12" s="12"/>
      <c r="E12" s="15" t="s">
        <v>1</v>
      </c>
      <c r="G12" s="1"/>
      <c r="H12" s="1">
        <f t="shared" ref="H12:H40" si="1">H11+1</f>
        <v>2</v>
      </c>
      <c r="I12" s="11"/>
    </row>
    <row r="13" spans="1:10" x14ac:dyDescent="0.25">
      <c r="A13" s="1">
        <f t="shared" si="0"/>
        <v>3</v>
      </c>
      <c r="B13" s="11" t="s">
        <v>14</v>
      </c>
      <c r="C13" s="12"/>
      <c r="D13" s="12"/>
      <c r="E13" s="24">
        <v>100896.9961444303</v>
      </c>
      <c r="F13" s="14"/>
      <c r="G13" s="1" t="s">
        <v>15</v>
      </c>
      <c r="H13" s="1">
        <f t="shared" si="1"/>
        <v>3</v>
      </c>
      <c r="I13" s="11"/>
    </row>
    <row r="14" spans="1:10" x14ac:dyDescent="0.25">
      <c r="A14" s="1">
        <f t="shared" si="0"/>
        <v>4</v>
      </c>
      <c r="B14" s="11"/>
      <c r="C14" s="12"/>
      <c r="D14" s="12"/>
      <c r="E14" s="15"/>
      <c r="F14" s="3"/>
      <c r="G14" s="1"/>
      <c r="H14" s="1">
        <f t="shared" si="1"/>
        <v>4</v>
      </c>
      <c r="J14" s="16"/>
    </row>
    <row r="15" spans="1:10" x14ac:dyDescent="0.25">
      <c r="A15" s="1">
        <f t="shared" si="0"/>
        <v>5</v>
      </c>
      <c r="B15" s="11" t="s">
        <v>16</v>
      </c>
      <c r="C15" s="12"/>
      <c r="D15" s="12"/>
      <c r="E15" s="17">
        <v>0</v>
      </c>
      <c r="G15" s="1" t="s">
        <v>17</v>
      </c>
      <c r="H15" s="1">
        <f t="shared" si="1"/>
        <v>5</v>
      </c>
      <c r="J15" s="16"/>
    </row>
    <row r="16" spans="1:10" x14ac:dyDescent="0.25">
      <c r="A16" s="1">
        <f t="shared" si="0"/>
        <v>6</v>
      </c>
      <c r="B16" s="11" t="s">
        <v>18</v>
      </c>
      <c r="C16" s="12"/>
      <c r="D16" s="12"/>
      <c r="E16" s="18">
        <f>E11+E13+E15</f>
        <v>205561.93198026583</v>
      </c>
      <c r="F16" s="14" t="s">
        <v>12</v>
      </c>
      <c r="G16" s="1" t="s">
        <v>19</v>
      </c>
      <c r="H16" s="1">
        <f t="shared" si="1"/>
        <v>6</v>
      </c>
      <c r="I16" s="1"/>
      <c r="J16" s="16"/>
    </row>
    <row r="17" spans="1:9" x14ac:dyDescent="0.25">
      <c r="A17" s="1">
        <f t="shared" si="0"/>
        <v>7</v>
      </c>
      <c r="E17" s="19"/>
      <c r="G17" s="1"/>
      <c r="H17" s="1">
        <f t="shared" si="1"/>
        <v>7</v>
      </c>
    </row>
    <row r="18" spans="1:9" x14ac:dyDescent="0.25">
      <c r="A18" s="1">
        <f t="shared" si="0"/>
        <v>8</v>
      </c>
      <c r="B18" s="4" t="s">
        <v>20</v>
      </c>
      <c r="C18" s="12"/>
      <c r="D18" s="12"/>
      <c r="E18" s="20">
        <v>256281.36446838771</v>
      </c>
      <c r="F18" s="21"/>
      <c r="G18" s="1" t="s">
        <v>21</v>
      </c>
      <c r="H18" s="1">
        <f t="shared" si="1"/>
        <v>8</v>
      </c>
    </row>
    <row r="19" spans="1:9" x14ac:dyDescent="0.25">
      <c r="A19" s="1">
        <f t="shared" si="0"/>
        <v>9</v>
      </c>
      <c r="E19" s="22" t="s">
        <v>1</v>
      </c>
      <c r="G19" s="1"/>
      <c r="H19" s="1">
        <f t="shared" si="1"/>
        <v>9</v>
      </c>
    </row>
    <row r="20" spans="1:9" ht="18.75" x14ac:dyDescent="0.25">
      <c r="A20" s="1">
        <f t="shared" si="0"/>
        <v>10</v>
      </c>
      <c r="B20" s="4" t="s">
        <v>22</v>
      </c>
      <c r="E20" s="23">
        <v>0</v>
      </c>
      <c r="G20" s="1" t="s">
        <v>23</v>
      </c>
      <c r="H20" s="1">
        <f t="shared" si="1"/>
        <v>10</v>
      </c>
      <c r="I20" s="11"/>
    </row>
    <row r="21" spans="1:9" x14ac:dyDescent="0.25">
      <c r="A21" s="1">
        <f t="shared" si="0"/>
        <v>11</v>
      </c>
      <c r="E21" s="22"/>
      <c r="G21" s="1"/>
      <c r="H21" s="1">
        <f t="shared" si="1"/>
        <v>11</v>
      </c>
    </row>
    <row r="22" spans="1:9" x14ac:dyDescent="0.25">
      <c r="A22" s="1">
        <f t="shared" si="0"/>
        <v>12</v>
      </c>
      <c r="B22" s="4" t="s">
        <v>24</v>
      </c>
      <c r="C22" s="12"/>
      <c r="D22" s="12"/>
      <c r="E22" s="24">
        <v>66270.772936426758</v>
      </c>
      <c r="F22" s="3"/>
      <c r="G22" s="1" t="s">
        <v>25</v>
      </c>
      <c r="H22" s="1">
        <f t="shared" si="1"/>
        <v>12</v>
      </c>
      <c r="I22" s="11"/>
    </row>
    <row r="23" spans="1:9" x14ac:dyDescent="0.25">
      <c r="A23" s="1">
        <f t="shared" si="0"/>
        <v>13</v>
      </c>
      <c r="B23" s="11"/>
      <c r="C23" s="12"/>
      <c r="D23" s="12"/>
      <c r="E23" s="15"/>
      <c r="G23" s="1"/>
      <c r="H23" s="1">
        <f t="shared" si="1"/>
        <v>13</v>
      </c>
    </row>
    <row r="24" spans="1:9" x14ac:dyDescent="0.25">
      <c r="A24" s="1">
        <f t="shared" si="0"/>
        <v>14</v>
      </c>
      <c r="B24" s="4" t="s">
        <v>26</v>
      </c>
      <c r="C24" s="12"/>
      <c r="D24" s="12"/>
      <c r="E24" s="17">
        <v>3323.5953616761703</v>
      </c>
      <c r="F24" s="3"/>
      <c r="G24" s="1" t="s">
        <v>27</v>
      </c>
      <c r="H24" s="1">
        <f t="shared" si="1"/>
        <v>14</v>
      </c>
      <c r="I24" s="11"/>
    </row>
    <row r="25" spans="1:9" x14ac:dyDescent="0.25">
      <c r="A25" s="1">
        <f t="shared" si="0"/>
        <v>15</v>
      </c>
      <c r="B25" s="11" t="s">
        <v>28</v>
      </c>
      <c r="C25" s="12"/>
      <c r="D25" s="12"/>
      <c r="E25" s="18">
        <f>SUM(E16+E18+E20+E22+E24)</f>
        <v>531437.66474675655</v>
      </c>
      <c r="F25" s="14" t="s">
        <v>12</v>
      </c>
      <c r="G25" s="1" t="s">
        <v>29</v>
      </c>
      <c r="H25" s="1">
        <f t="shared" si="1"/>
        <v>15</v>
      </c>
    </row>
    <row r="26" spans="1:9" x14ac:dyDescent="0.25">
      <c r="A26" s="1">
        <f t="shared" si="0"/>
        <v>16</v>
      </c>
      <c r="B26" s="11"/>
      <c r="C26" s="12"/>
      <c r="D26" s="12"/>
      <c r="E26" s="25"/>
      <c r="G26" s="1"/>
      <c r="H26" s="1">
        <f t="shared" si="1"/>
        <v>16</v>
      </c>
    </row>
    <row r="27" spans="1:9" ht="18.75" x14ac:dyDescent="0.25">
      <c r="A27" s="1">
        <f t="shared" si="0"/>
        <v>17</v>
      </c>
      <c r="B27" s="11" t="s">
        <v>30</v>
      </c>
      <c r="C27" s="12"/>
      <c r="D27" s="12"/>
      <c r="E27" s="26">
        <v>9.213478516201995E-2</v>
      </c>
      <c r="G27" s="1" t="s">
        <v>31</v>
      </c>
      <c r="H27" s="1">
        <f t="shared" si="1"/>
        <v>17</v>
      </c>
    </row>
    <row r="28" spans="1:9" x14ac:dyDescent="0.25">
      <c r="A28" s="1">
        <f t="shared" si="0"/>
        <v>18</v>
      </c>
      <c r="B28" s="11" t="s">
        <v>32</v>
      </c>
      <c r="C28" s="12"/>
      <c r="D28" s="12"/>
      <c r="E28" s="27">
        <f>E138</f>
        <v>5032110.1451324066</v>
      </c>
      <c r="F28" s="14" t="s">
        <v>12</v>
      </c>
      <c r="G28" s="1" t="s">
        <v>33</v>
      </c>
      <c r="H28" s="1">
        <f t="shared" si="1"/>
        <v>18</v>
      </c>
    </row>
    <row r="29" spans="1:9" x14ac:dyDescent="0.25">
      <c r="A29" s="1">
        <f t="shared" si="0"/>
        <v>19</v>
      </c>
      <c r="B29" s="4" t="s">
        <v>34</v>
      </c>
      <c r="C29" s="12"/>
      <c r="D29" s="12"/>
      <c r="E29" s="28">
        <f>E28*E27</f>
        <v>463632.3871333953</v>
      </c>
      <c r="F29" s="14" t="s">
        <v>12</v>
      </c>
      <c r="G29" s="1" t="s">
        <v>35</v>
      </c>
      <c r="H29" s="1">
        <f t="shared" si="1"/>
        <v>19</v>
      </c>
    </row>
    <row r="30" spans="1:9" x14ac:dyDescent="0.25">
      <c r="A30" s="1">
        <f t="shared" si="0"/>
        <v>20</v>
      </c>
      <c r="C30" s="12"/>
      <c r="D30" s="12"/>
      <c r="E30" s="25"/>
      <c r="G30" s="1"/>
      <c r="H30" s="1">
        <f t="shared" si="1"/>
        <v>20</v>
      </c>
    </row>
    <row r="31" spans="1:9" ht="18.75" x14ac:dyDescent="0.25">
      <c r="A31" s="1">
        <f t="shared" si="0"/>
        <v>21</v>
      </c>
      <c r="B31" s="11" t="s">
        <v>36</v>
      </c>
      <c r="C31" s="12"/>
      <c r="D31" s="15"/>
      <c r="E31" s="26">
        <v>0</v>
      </c>
      <c r="F31" s="14"/>
      <c r="G31" s="1" t="s">
        <v>569</v>
      </c>
      <c r="H31" s="1">
        <f t="shared" si="1"/>
        <v>21</v>
      </c>
      <c r="I31" s="11"/>
    </row>
    <row r="32" spans="1:9" x14ac:dyDescent="0.25">
      <c r="A32" s="1">
        <f t="shared" si="0"/>
        <v>22</v>
      </c>
      <c r="B32" s="11" t="s">
        <v>32</v>
      </c>
      <c r="C32" s="12"/>
      <c r="D32" s="12"/>
      <c r="E32" s="27">
        <f>E138-E121</f>
        <v>5032110.1451324066</v>
      </c>
      <c r="F32" s="14" t="s">
        <v>12</v>
      </c>
      <c r="G32" s="1" t="s">
        <v>38</v>
      </c>
      <c r="H32" s="1">
        <f t="shared" si="1"/>
        <v>22</v>
      </c>
    </row>
    <row r="33" spans="1:9" x14ac:dyDescent="0.25">
      <c r="A33" s="1">
        <f t="shared" si="0"/>
        <v>23</v>
      </c>
      <c r="B33" s="4" t="s">
        <v>39</v>
      </c>
      <c r="E33" s="28">
        <f>E32*E31</f>
        <v>0</v>
      </c>
      <c r="F33" s="14"/>
      <c r="G33" s="1" t="s">
        <v>40</v>
      </c>
      <c r="H33" s="1">
        <f t="shared" si="1"/>
        <v>23</v>
      </c>
    </row>
    <row r="34" spans="1:9" x14ac:dyDescent="0.25">
      <c r="A34" s="1">
        <f t="shared" si="0"/>
        <v>24</v>
      </c>
      <c r="E34" s="29"/>
      <c r="G34" s="1"/>
      <c r="H34" s="1">
        <f t="shared" si="1"/>
        <v>24</v>
      </c>
    </row>
    <row r="35" spans="1:9" x14ac:dyDescent="0.25">
      <c r="A35" s="1">
        <f t="shared" si="0"/>
        <v>25</v>
      </c>
      <c r="B35" s="4" t="s">
        <v>41</v>
      </c>
      <c r="E35" s="30">
        <v>1304.0991895338727</v>
      </c>
      <c r="G35" s="1" t="s">
        <v>42</v>
      </c>
      <c r="H35" s="1">
        <f t="shared" si="1"/>
        <v>25</v>
      </c>
      <c r="I35" s="11"/>
    </row>
    <row r="36" spans="1:9" x14ac:dyDescent="0.25">
      <c r="A36" s="1">
        <f t="shared" si="0"/>
        <v>26</v>
      </c>
      <c r="B36" s="4" t="s">
        <v>43</v>
      </c>
      <c r="E36" s="24">
        <v>-9365.0840000000007</v>
      </c>
      <c r="F36" s="3"/>
      <c r="G36" s="1" t="s">
        <v>44</v>
      </c>
      <c r="H36" s="1">
        <f t="shared" si="1"/>
        <v>26</v>
      </c>
      <c r="I36" s="11"/>
    </row>
    <row r="37" spans="1:9" x14ac:dyDescent="0.25">
      <c r="A37" s="1">
        <f t="shared" si="0"/>
        <v>27</v>
      </c>
      <c r="B37" s="4" t="s">
        <v>45</v>
      </c>
      <c r="E37" s="24">
        <v>0</v>
      </c>
      <c r="G37" s="1" t="s">
        <v>46</v>
      </c>
      <c r="H37" s="1">
        <f t="shared" si="1"/>
        <v>27</v>
      </c>
    </row>
    <row r="38" spans="1:9" x14ac:dyDescent="0.25">
      <c r="A38" s="1">
        <f t="shared" si="0"/>
        <v>28</v>
      </c>
      <c r="B38" s="31" t="s">
        <v>47</v>
      </c>
      <c r="E38" s="17">
        <v>0</v>
      </c>
      <c r="G38" s="1" t="s">
        <v>48</v>
      </c>
      <c r="H38" s="1">
        <f t="shared" si="1"/>
        <v>28</v>
      </c>
      <c r="I38" s="11"/>
    </row>
    <row r="39" spans="1:9" x14ac:dyDescent="0.25">
      <c r="A39" s="1">
        <f t="shared" si="0"/>
        <v>29</v>
      </c>
      <c r="E39" s="22" t="s">
        <v>1</v>
      </c>
      <c r="G39" s="1"/>
      <c r="H39" s="1">
        <f t="shared" si="1"/>
        <v>29</v>
      </c>
      <c r="I39" s="11"/>
    </row>
    <row r="40" spans="1:9" ht="19.5" thickBot="1" x14ac:dyDescent="0.3">
      <c r="A40" s="1">
        <f t="shared" si="0"/>
        <v>30</v>
      </c>
      <c r="B40" s="4" t="s">
        <v>49</v>
      </c>
      <c r="C40" s="12"/>
      <c r="D40" s="12"/>
      <c r="E40" s="32">
        <f>E29+E33+E25+SUM(E35:E38)</f>
        <v>987009.06706968567</v>
      </c>
      <c r="F40" s="14" t="s">
        <v>12</v>
      </c>
      <c r="G40" s="1" t="s">
        <v>50</v>
      </c>
      <c r="H40" s="1">
        <f t="shared" si="1"/>
        <v>30</v>
      </c>
      <c r="I40" s="11"/>
    </row>
    <row r="41" spans="1:9" ht="16.5" thickTop="1" x14ac:dyDescent="0.25">
      <c r="A41" s="1"/>
      <c r="C41" s="12"/>
      <c r="D41" s="12"/>
      <c r="E41" s="33"/>
      <c r="F41" s="3"/>
      <c r="G41" s="1"/>
      <c r="I41" s="11"/>
    </row>
    <row r="42" spans="1:9" x14ac:dyDescent="0.25">
      <c r="A42" s="1"/>
      <c r="C42" s="12"/>
      <c r="D42" s="12"/>
      <c r="E42" s="33"/>
      <c r="F42" s="3"/>
      <c r="G42" s="1"/>
      <c r="I42" s="11"/>
    </row>
    <row r="43" spans="1:9" ht="33" customHeight="1" x14ac:dyDescent="0.25">
      <c r="A43" s="425" t="s">
        <v>12</v>
      </c>
      <c r="B43" s="424" t="s">
        <v>672</v>
      </c>
      <c r="C43" s="424"/>
      <c r="D43" s="424"/>
      <c r="E43" s="424"/>
      <c r="F43" s="424"/>
      <c r="G43" s="424"/>
      <c r="H43" s="424"/>
      <c r="I43" s="11"/>
    </row>
    <row r="44" spans="1:9" ht="18.75" x14ac:dyDescent="0.25">
      <c r="A44" s="35">
        <v>1</v>
      </c>
      <c r="B44" s="4" t="s">
        <v>51</v>
      </c>
      <c r="C44" s="12"/>
      <c r="D44" s="12"/>
      <c r="E44" s="33"/>
      <c r="F44" s="3"/>
      <c r="G44" s="1"/>
      <c r="I44" s="11"/>
    </row>
    <row r="45" spans="1:9" ht="18.75" x14ac:dyDescent="0.25">
      <c r="A45" s="35"/>
      <c r="C45" s="12"/>
      <c r="D45" s="12"/>
      <c r="E45" s="33"/>
      <c r="F45" s="3"/>
      <c r="G45" s="1"/>
      <c r="I45" s="11"/>
    </row>
    <row r="46" spans="1:9" x14ac:dyDescent="0.25">
      <c r="A46" s="1"/>
      <c r="C46" s="12"/>
      <c r="D46" s="12"/>
      <c r="E46" s="33"/>
      <c r="F46" s="3"/>
      <c r="G46" s="1"/>
      <c r="I46" s="11"/>
    </row>
    <row r="47" spans="1:9" x14ac:dyDescent="0.25">
      <c r="A47" s="1"/>
      <c r="B47" s="410" t="s">
        <v>0</v>
      </c>
      <c r="C47" s="411"/>
      <c r="D47" s="411"/>
      <c r="E47" s="411"/>
      <c r="F47" s="411"/>
      <c r="G47" s="411"/>
      <c r="I47" s="11"/>
    </row>
    <row r="48" spans="1:9" x14ac:dyDescent="0.25">
      <c r="A48" s="1"/>
      <c r="B48" s="410" t="s">
        <v>2</v>
      </c>
      <c r="C48" s="411"/>
      <c r="D48" s="411"/>
      <c r="E48" s="411"/>
      <c r="F48" s="411"/>
      <c r="G48" s="411"/>
      <c r="I48" s="11"/>
    </row>
    <row r="49" spans="1:9" ht="17.25" x14ac:dyDescent="0.25">
      <c r="A49" s="1"/>
      <c r="B49" s="410" t="s">
        <v>3</v>
      </c>
      <c r="C49" s="412"/>
      <c r="D49" s="412"/>
      <c r="E49" s="412"/>
      <c r="F49" s="412"/>
      <c r="G49" s="412"/>
      <c r="I49" s="11"/>
    </row>
    <row r="50" spans="1:9" x14ac:dyDescent="0.25">
      <c r="A50" s="1"/>
      <c r="B50" s="415" t="str">
        <f>B5</f>
        <v>For the Base Period &amp; True-Up Period Ending December 31, 2022</v>
      </c>
      <c r="C50" s="416"/>
      <c r="D50" s="416"/>
      <c r="E50" s="416"/>
      <c r="F50" s="416"/>
      <c r="G50" s="416"/>
      <c r="I50" s="11"/>
    </row>
    <row r="51" spans="1:9" x14ac:dyDescent="0.25">
      <c r="A51" s="1"/>
      <c r="B51" s="414" t="s">
        <v>5</v>
      </c>
      <c r="C51" s="411"/>
      <c r="D51" s="411"/>
      <c r="E51" s="411"/>
      <c r="F51" s="411"/>
      <c r="G51" s="411"/>
      <c r="I51" s="11"/>
    </row>
    <row r="52" spans="1:9" x14ac:dyDescent="0.25">
      <c r="A52" s="1"/>
      <c r="C52" s="12"/>
      <c r="D52" s="12"/>
      <c r="E52" s="33"/>
      <c r="F52" s="3"/>
      <c r="G52" s="1"/>
      <c r="I52" s="11"/>
    </row>
    <row r="53" spans="1:9" x14ac:dyDescent="0.25">
      <c r="A53" s="1" t="s">
        <v>6</v>
      </c>
      <c r="E53" s="6"/>
      <c r="G53" s="1"/>
      <c r="H53" s="1" t="s">
        <v>6</v>
      </c>
      <c r="I53" s="11"/>
    </row>
    <row r="54" spans="1:9" x14ac:dyDescent="0.25">
      <c r="A54" s="1" t="s">
        <v>7</v>
      </c>
      <c r="B54" s="3" t="s">
        <v>1</v>
      </c>
      <c r="E54" s="7" t="s">
        <v>8</v>
      </c>
      <c r="G54" s="8" t="s">
        <v>9</v>
      </c>
      <c r="H54" s="1" t="s">
        <v>7</v>
      </c>
      <c r="I54" s="11"/>
    </row>
    <row r="55" spans="1:9" ht="18.75" x14ac:dyDescent="0.25">
      <c r="A55" s="1"/>
      <c r="B55" s="9" t="s">
        <v>52</v>
      </c>
      <c r="E55" s="1"/>
      <c r="G55" s="1"/>
      <c r="I55" s="11"/>
    </row>
    <row r="56" spans="1:9" x14ac:dyDescent="0.25">
      <c r="A56" s="1">
        <v>1</v>
      </c>
      <c r="B56" s="11" t="s">
        <v>53</v>
      </c>
      <c r="C56" s="12"/>
      <c r="D56" s="12"/>
      <c r="E56" s="36">
        <v>0</v>
      </c>
      <c r="G56" s="1" t="s">
        <v>54</v>
      </c>
      <c r="H56" s="1">
        <f>A56</f>
        <v>1</v>
      </c>
      <c r="I56" s="11"/>
    </row>
    <row r="57" spans="1:9" x14ac:dyDescent="0.25">
      <c r="A57" s="1">
        <f t="shared" ref="A57:A94" si="2">A56+1</f>
        <v>2</v>
      </c>
      <c r="B57" s="11"/>
      <c r="C57" s="12"/>
      <c r="D57" s="12"/>
      <c r="E57" s="33"/>
      <c r="G57" s="1"/>
      <c r="H57" s="1">
        <f t="shared" ref="H57:H94" si="3">H56+1</f>
        <v>2</v>
      </c>
    </row>
    <row r="58" spans="1:9" ht="18.75" x14ac:dyDescent="0.25">
      <c r="A58" s="1">
        <f t="shared" si="2"/>
        <v>3</v>
      </c>
      <c r="B58" s="11" t="s">
        <v>55</v>
      </c>
      <c r="C58" s="12"/>
      <c r="D58" s="12"/>
      <c r="E58" s="26">
        <v>1.6900735952303427E-2</v>
      </c>
      <c r="F58" s="37"/>
      <c r="G58" s="1" t="s">
        <v>56</v>
      </c>
      <c r="H58" s="1">
        <f t="shared" si="3"/>
        <v>3</v>
      </c>
    </row>
    <row r="59" spans="1:9" x14ac:dyDescent="0.25">
      <c r="A59" s="1">
        <f t="shared" si="2"/>
        <v>4</v>
      </c>
      <c r="B59" s="4" t="s">
        <v>57</v>
      </c>
      <c r="C59" s="12"/>
      <c r="D59" s="12"/>
      <c r="E59" s="38">
        <v>0</v>
      </c>
      <c r="G59" s="1" t="s">
        <v>58</v>
      </c>
      <c r="H59" s="1">
        <f t="shared" si="3"/>
        <v>4</v>
      </c>
    </row>
    <row r="60" spans="1:9" x14ac:dyDescent="0.25">
      <c r="A60" s="1">
        <f t="shared" si="2"/>
        <v>5</v>
      </c>
      <c r="B60" s="4" t="s">
        <v>59</v>
      </c>
      <c r="E60" s="39">
        <f>E59*E58</f>
        <v>0</v>
      </c>
      <c r="G60" s="1" t="s">
        <v>60</v>
      </c>
      <c r="H60" s="1">
        <f t="shared" si="3"/>
        <v>5</v>
      </c>
    </row>
    <row r="61" spans="1:9" x14ac:dyDescent="0.25">
      <c r="A61" s="1">
        <f t="shared" si="2"/>
        <v>6</v>
      </c>
      <c r="E61" s="29"/>
      <c r="G61" s="1"/>
      <c r="H61" s="1">
        <f t="shared" si="3"/>
        <v>6</v>
      </c>
    </row>
    <row r="62" spans="1:9" ht="18.75" x14ac:dyDescent="0.25">
      <c r="A62" s="1">
        <f t="shared" si="2"/>
        <v>7</v>
      </c>
      <c r="B62" s="11" t="s">
        <v>36</v>
      </c>
      <c r="E62" s="26">
        <v>0</v>
      </c>
      <c r="G62" s="1" t="s">
        <v>61</v>
      </c>
      <c r="H62" s="1">
        <f t="shared" si="3"/>
        <v>7</v>
      </c>
    </row>
    <row r="63" spans="1:9" x14ac:dyDescent="0.25">
      <c r="A63" s="1">
        <f t="shared" si="2"/>
        <v>8</v>
      </c>
      <c r="B63" s="4" t="s">
        <v>57</v>
      </c>
      <c r="E63" s="38">
        <v>0</v>
      </c>
      <c r="G63" s="1" t="s">
        <v>58</v>
      </c>
      <c r="H63" s="1">
        <f t="shared" si="3"/>
        <v>8</v>
      </c>
    </row>
    <row r="64" spans="1:9" x14ac:dyDescent="0.25">
      <c r="A64" s="1">
        <f t="shared" si="2"/>
        <v>9</v>
      </c>
      <c r="B64" s="4" t="s">
        <v>39</v>
      </c>
      <c r="E64" s="39">
        <f>E63*E62</f>
        <v>0</v>
      </c>
      <c r="G64" s="1" t="s">
        <v>62</v>
      </c>
      <c r="H64" s="1">
        <f t="shared" si="3"/>
        <v>9</v>
      </c>
    </row>
    <row r="65" spans="1:9" x14ac:dyDescent="0.25">
      <c r="A65" s="1">
        <f t="shared" si="2"/>
        <v>10</v>
      </c>
      <c r="E65" s="29"/>
      <c r="G65" s="1"/>
      <c r="H65" s="1">
        <f t="shared" si="3"/>
        <v>10</v>
      </c>
    </row>
    <row r="66" spans="1:9" ht="16.5" thickBot="1" x14ac:dyDescent="0.3">
      <c r="A66" s="1">
        <f t="shared" si="2"/>
        <v>11</v>
      </c>
      <c r="B66" s="4" t="s">
        <v>63</v>
      </c>
      <c r="E66" s="40">
        <f>E56+E60+E64</f>
        <v>0</v>
      </c>
      <c r="G66" s="1" t="s">
        <v>64</v>
      </c>
      <c r="H66" s="1">
        <f t="shared" si="3"/>
        <v>11</v>
      </c>
    </row>
    <row r="67" spans="1:9" ht="16.5" thickTop="1" x14ac:dyDescent="0.25">
      <c r="A67" s="1">
        <f t="shared" si="2"/>
        <v>12</v>
      </c>
      <c r="E67" s="29"/>
      <c r="G67" s="1"/>
      <c r="H67" s="1">
        <f t="shared" si="3"/>
        <v>12</v>
      </c>
    </row>
    <row r="68" spans="1:9" ht="18.75" x14ac:dyDescent="0.25">
      <c r="A68" s="1">
        <f t="shared" si="2"/>
        <v>13</v>
      </c>
      <c r="B68" s="41" t="s">
        <v>65</v>
      </c>
      <c r="E68" s="29"/>
      <c r="G68" s="1"/>
      <c r="H68" s="1">
        <f t="shared" si="3"/>
        <v>13</v>
      </c>
    </row>
    <row r="69" spans="1:9" x14ac:dyDescent="0.25">
      <c r="A69" s="1">
        <f t="shared" si="2"/>
        <v>14</v>
      </c>
      <c r="B69" s="11" t="s">
        <v>66</v>
      </c>
      <c r="E69" s="30">
        <v>0</v>
      </c>
      <c r="G69" s="1" t="s">
        <v>67</v>
      </c>
      <c r="H69" s="1">
        <f t="shared" si="3"/>
        <v>14</v>
      </c>
    </row>
    <row r="70" spans="1:9" x14ac:dyDescent="0.25">
      <c r="A70" s="1">
        <f t="shared" si="2"/>
        <v>15</v>
      </c>
      <c r="B70" s="11"/>
      <c r="E70" s="42"/>
      <c r="G70" s="1"/>
      <c r="H70" s="1">
        <f t="shared" si="3"/>
        <v>15</v>
      </c>
    </row>
    <row r="71" spans="1:9" x14ac:dyDescent="0.25">
      <c r="A71" s="1">
        <f t="shared" si="2"/>
        <v>16</v>
      </c>
      <c r="B71" s="11" t="s">
        <v>68</v>
      </c>
      <c r="E71" s="30">
        <f>E148</f>
        <v>0</v>
      </c>
      <c r="G71" s="1" t="s">
        <v>69</v>
      </c>
      <c r="H71" s="1">
        <f t="shared" si="3"/>
        <v>16</v>
      </c>
    </row>
    <row r="72" spans="1:9" ht="18.75" x14ac:dyDescent="0.25">
      <c r="A72" s="1">
        <f t="shared" si="2"/>
        <v>17</v>
      </c>
      <c r="B72" s="11" t="s">
        <v>30</v>
      </c>
      <c r="C72" s="12"/>
      <c r="D72" s="15"/>
      <c r="E72" s="43">
        <v>9.213478516201995E-2</v>
      </c>
      <c r="F72" s="3"/>
      <c r="G72" s="1" t="s">
        <v>70</v>
      </c>
      <c r="H72" s="1">
        <f t="shared" si="3"/>
        <v>17</v>
      </c>
    </row>
    <row r="73" spans="1:9" x14ac:dyDescent="0.25">
      <c r="A73" s="1">
        <f t="shared" si="2"/>
        <v>18</v>
      </c>
      <c r="B73" s="4" t="s">
        <v>71</v>
      </c>
      <c r="E73" s="39">
        <f>E71*E72</f>
        <v>0</v>
      </c>
      <c r="G73" s="1" t="s">
        <v>72</v>
      </c>
      <c r="H73" s="1">
        <f t="shared" si="3"/>
        <v>18</v>
      </c>
    </row>
    <row r="74" spans="1:9" x14ac:dyDescent="0.25">
      <c r="A74" s="1">
        <f t="shared" si="2"/>
        <v>19</v>
      </c>
      <c r="E74" s="29"/>
      <c r="G74" s="1"/>
      <c r="H74" s="1">
        <f t="shared" si="3"/>
        <v>19</v>
      </c>
    </row>
    <row r="75" spans="1:9" x14ac:dyDescent="0.25">
      <c r="A75" s="1">
        <f t="shared" si="2"/>
        <v>20</v>
      </c>
      <c r="B75" s="11" t="s">
        <v>68</v>
      </c>
      <c r="E75" s="30">
        <f>E148</f>
        <v>0</v>
      </c>
      <c r="G75" s="1" t="s">
        <v>69</v>
      </c>
      <c r="H75" s="1">
        <f t="shared" si="3"/>
        <v>20</v>
      </c>
    </row>
    <row r="76" spans="1:9" ht="18.75" x14ac:dyDescent="0.25">
      <c r="A76" s="1">
        <f t="shared" si="2"/>
        <v>21</v>
      </c>
      <c r="B76" s="11" t="s">
        <v>36</v>
      </c>
      <c r="C76" s="15"/>
      <c r="D76" s="15"/>
      <c r="E76" s="44">
        <v>0</v>
      </c>
      <c r="F76" s="3"/>
      <c r="G76" s="1" t="s">
        <v>73</v>
      </c>
      <c r="H76" s="1">
        <f t="shared" si="3"/>
        <v>21</v>
      </c>
      <c r="I76" s="15"/>
    </row>
    <row r="77" spans="1:9" x14ac:dyDescent="0.25">
      <c r="A77" s="1">
        <f t="shared" si="2"/>
        <v>22</v>
      </c>
      <c r="B77" s="4" t="s">
        <v>74</v>
      </c>
      <c r="E77" s="39">
        <f>E75*E76</f>
        <v>0</v>
      </c>
      <c r="G77" s="1" t="s">
        <v>75</v>
      </c>
      <c r="H77" s="1">
        <f t="shared" si="3"/>
        <v>22</v>
      </c>
    </row>
    <row r="78" spans="1:9" x14ac:dyDescent="0.25">
      <c r="A78" s="1">
        <f t="shared" si="2"/>
        <v>23</v>
      </c>
      <c r="E78" s="29"/>
      <c r="G78" s="1"/>
      <c r="H78" s="1">
        <f t="shared" si="3"/>
        <v>23</v>
      </c>
    </row>
    <row r="79" spans="1:9" ht="16.5" thickBot="1" x14ac:dyDescent="0.3">
      <c r="A79" s="1">
        <f t="shared" si="2"/>
        <v>24</v>
      </c>
      <c r="B79" s="4" t="s">
        <v>76</v>
      </c>
      <c r="E79" s="40">
        <f>E69+E73+E77</f>
        <v>0</v>
      </c>
      <c r="G79" s="1" t="s">
        <v>77</v>
      </c>
      <c r="H79" s="1">
        <f t="shared" si="3"/>
        <v>24</v>
      </c>
    </row>
    <row r="80" spans="1:9" ht="16.5" thickTop="1" x14ac:dyDescent="0.25">
      <c r="A80" s="1">
        <f t="shared" si="2"/>
        <v>25</v>
      </c>
      <c r="E80" s="29"/>
      <c r="G80" s="1"/>
      <c r="H80" s="1">
        <f t="shared" si="3"/>
        <v>25</v>
      </c>
    </row>
    <row r="81" spans="1:8" ht="18.75" x14ac:dyDescent="0.25">
      <c r="A81" s="1">
        <f t="shared" si="2"/>
        <v>26</v>
      </c>
      <c r="B81" s="41" t="s">
        <v>78</v>
      </c>
      <c r="C81" s="12"/>
      <c r="D81" s="12"/>
      <c r="E81" s="33"/>
      <c r="G81" s="1"/>
      <c r="H81" s="1">
        <f t="shared" si="3"/>
        <v>26</v>
      </c>
    </row>
    <row r="82" spans="1:8" x14ac:dyDescent="0.25">
      <c r="A82" s="1">
        <f t="shared" si="2"/>
        <v>27</v>
      </c>
      <c r="B82" s="4" t="s">
        <v>79</v>
      </c>
      <c r="C82" s="12"/>
      <c r="D82" s="12"/>
      <c r="E82" s="36">
        <f>E150</f>
        <v>0</v>
      </c>
      <c r="G82" s="1" t="s">
        <v>80</v>
      </c>
      <c r="H82" s="1">
        <f t="shared" si="3"/>
        <v>27</v>
      </c>
    </row>
    <row r="83" spans="1:8" ht="18.75" x14ac:dyDescent="0.25">
      <c r="A83" s="1">
        <f t="shared" si="2"/>
        <v>28</v>
      </c>
      <c r="B83" s="11" t="s">
        <v>30</v>
      </c>
      <c r="C83" s="12"/>
      <c r="D83" s="12"/>
      <c r="E83" s="45">
        <v>9.213478516201995E-2</v>
      </c>
      <c r="F83" s="3"/>
      <c r="G83" s="1" t="s">
        <v>70</v>
      </c>
      <c r="H83" s="1">
        <f t="shared" si="3"/>
        <v>28</v>
      </c>
    </row>
    <row r="84" spans="1:8" x14ac:dyDescent="0.25">
      <c r="A84" s="1">
        <f t="shared" si="2"/>
        <v>29</v>
      </c>
      <c r="B84" s="4" t="s">
        <v>81</v>
      </c>
      <c r="C84" s="12"/>
      <c r="D84" s="12"/>
      <c r="E84" s="46">
        <f>E82*E83</f>
        <v>0</v>
      </c>
      <c r="G84" s="1" t="s">
        <v>82</v>
      </c>
      <c r="H84" s="1">
        <f t="shared" si="3"/>
        <v>29</v>
      </c>
    </row>
    <row r="85" spans="1:8" x14ac:dyDescent="0.25">
      <c r="A85" s="1">
        <f t="shared" si="2"/>
        <v>30</v>
      </c>
      <c r="C85" s="12"/>
      <c r="D85" s="12"/>
      <c r="E85" s="33"/>
      <c r="G85" s="1"/>
      <c r="H85" s="1">
        <f t="shared" si="3"/>
        <v>30</v>
      </c>
    </row>
    <row r="86" spans="1:8" x14ac:dyDescent="0.25">
      <c r="A86" s="1">
        <f t="shared" si="2"/>
        <v>31</v>
      </c>
      <c r="B86" s="4" t="s">
        <v>79</v>
      </c>
      <c r="C86" s="12"/>
      <c r="D86" s="12"/>
      <c r="E86" s="36">
        <f>E150</f>
        <v>0</v>
      </c>
      <c r="G86" s="1" t="s">
        <v>80</v>
      </c>
      <c r="H86" s="1">
        <f t="shared" si="3"/>
        <v>31</v>
      </c>
    </row>
    <row r="87" spans="1:8" ht="18.75" x14ac:dyDescent="0.25">
      <c r="A87" s="1">
        <f t="shared" si="2"/>
        <v>32</v>
      </c>
      <c r="B87" s="11" t="s">
        <v>36</v>
      </c>
      <c r="C87" s="12"/>
      <c r="D87" s="12"/>
      <c r="E87" s="45">
        <v>0</v>
      </c>
      <c r="F87" s="14"/>
      <c r="G87" s="1" t="s">
        <v>569</v>
      </c>
      <c r="H87" s="1">
        <f t="shared" si="3"/>
        <v>32</v>
      </c>
    </row>
    <row r="88" spans="1:8" x14ac:dyDescent="0.25">
      <c r="A88" s="1">
        <f t="shared" si="2"/>
        <v>33</v>
      </c>
      <c r="B88" s="4" t="s">
        <v>83</v>
      </c>
      <c r="C88" s="12"/>
      <c r="D88" s="12"/>
      <c r="E88" s="46">
        <f>E86*E87</f>
        <v>0</v>
      </c>
      <c r="G88" s="1" t="s">
        <v>84</v>
      </c>
      <c r="H88" s="1">
        <f t="shared" si="3"/>
        <v>33</v>
      </c>
    </row>
    <row r="89" spans="1:8" x14ac:dyDescent="0.25">
      <c r="A89" s="1">
        <f t="shared" si="2"/>
        <v>34</v>
      </c>
      <c r="C89" s="12"/>
      <c r="D89" s="12"/>
      <c r="E89" s="33"/>
      <c r="G89" s="1"/>
      <c r="H89" s="1">
        <f t="shared" si="3"/>
        <v>34</v>
      </c>
    </row>
    <row r="90" spans="1:8" ht="16.5" thickBot="1" x14ac:dyDescent="0.3">
      <c r="A90" s="1">
        <f t="shared" si="2"/>
        <v>35</v>
      </c>
      <c r="B90" s="4" t="s">
        <v>85</v>
      </c>
      <c r="C90" s="12"/>
      <c r="D90" s="12"/>
      <c r="E90" s="40">
        <f>E84+E88</f>
        <v>0</v>
      </c>
      <c r="G90" s="1" t="s">
        <v>86</v>
      </c>
      <c r="H90" s="1">
        <f t="shared" si="3"/>
        <v>35</v>
      </c>
    </row>
    <row r="91" spans="1:8" ht="16.5" thickTop="1" x14ac:dyDescent="0.25">
      <c r="A91" s="1">
        <f t="shared" si="2"/>
        <v>36</v>
      </c>
      <c r="C91" s="12"/>
      <c r="D91" s="12"/>
      <c r="E91" s="33"/>
      <c r="G91" s="1"/>
      <c r="H91" s="1">
        <f t="shared" si="3"/>
        <v>36</v>
      </c>
    </row>
    <row r="92" spans="1:8" ht="19.5" thickBot="1" x14ac:dyDescent="0.3">
      <c r="A92" s="1">
        <f t="shared" si="2"/>
        <v>37</v>
      </c>
      <c r="B92" s="4" t="s">
        <v>87</v>
      </c>
      <c r="E92" s="47">
        <f>E66+E79+E90</f>
        <v>0</v>
      </c>
      <c r="G92" s="1" t="s">
        <v>88</v>
      </c>
      <c r="H92" s="1">
        <f t="shared" si="3"/>
        <v>37</v>
      </c>
    </row>
    <row r="93" spans="1:8" ht="16.5" thickTop="1" x14ac:dyDescent="0.25">
      <c r="A93" s="1">
        <f t="shared" si="2"/>
        <v>38</v>
      </c>
      <c r="C93" s="12"/>
      <c r="D93" s="12"/>
      <c r="E93" s="33"/>
      <c r="G93" s="1"/>
      <c r="H93" s="1">
        <f t="shared" si="3"/>
        <v>38</v>
      </c>
    </row>
    <row r="94" spans="1:8" ht="19.5" thickBot="1" x14ac:dyDescent="0.3">
      <c r="A94" s="1">
        <f t="shared" si="2"/>
        <v>39</v>
      </c>
      <c r="B94" s="41" t="s">
        <v>89</v>
      </c>
      <c r="C94" s="12"/>
      <c r="D94" s="12"/>
      <c r="E94" s="32">
        <f>+E40+E92</f>
        <v>987009.06706968567</v>
      </c>
      <c r="F94" s="14" t="s">
        <v>12</v>
      </c>
      <c r="G94" s="1" t="s">
        <v>90</v>
      </c>
      <c r="H94" s="1">
        <f t="shared" si="3"/>
        <v>39</v>
      </c>
    </row>
    <row r="95" spans="1:8" ht="16.5" thickTop="1" x14ac:dyDescent="0.25">
      <c r="A95" s="1"/>
      <c r="B95" s="41"/>
      <c r="C95" s="12"/>
      <c r="D95" s="12"/>
      <c r="E95" s="33"/>
      <c r="F95" s="3"/>
      <c r="G95" s="1"/>
    </row>
    <row r="96" spans="1:8" x14ac:dyDescent="0.25">
      <c r="A96" s="1"/>
      <c r="B96" s="41"/>
      <c r="C96" s="12"/>
      <c r="D96" s="12"/>
      <c r="E96" s="33"/>
      <c r="F96" s="3"/>
      <c r="G96" s="1"/>
    </row>
    <row r="97" spans="1:8" ht="34.5" customHeight="1" x14ac:dyDescent="0.25">
      <c r="A97" s="425" t="s">
        <v>12</v>
      </c>
      <c r="B97" s="424" t="str">
        <f>B43</f>
        <v>Items in BOLD have changed due to Tree Trimming O&amp;M error correction as compared to the original TO5 Cycle 6 filing per ER24-524 and cost adjustments included in TO6 Cycle 1 per ER25-270 and TO6 Cycle 2 per ER26-632.</v>
      </c>
      <c r="C97" s="424"/>
      <c r="D97" s="424"/>
      <c r="E97" s="424"/>
      <c r="F97" s="424"/>
      <c r="G97" s="424"/>
      <c r="H97" s="424"/>
    </row>
    <row r="98" spans="1:8" ht="18.75" x14ac:dyDescent="0.25">
      <c r="A98" s="35">
        <v>1</v>
      </c>
      <c r="B98" s="4" t="s">
        <v>51</v>
      </c>
      <c r="C98" s="12"/>
      <c r="D98" s="12"/>
      <c r="E98" s="33"/>
      <c r="G98" s="1"/>
    </row>
    <row r="99" spans="1:8" ht="18.75" x14ac:dyDescent="0.25">
      <c r="A99" s="35">
        <v>2</v>
      </c>
      <c r="B99" s="4" t="s">
        <v>91</v>
      </c>
      <c r="C99" s="12"/>
      <c r="D99" s="12"/>
      <c r="E99" s="48"/>
      <c r="F99" s="21"/>
      <c r="G99" s="1"/>
    </row>
    <row r="100" spans="1:8" ht="18.75" x14ac:dyDescent="0.25">
      <c r="A100" s="35">
        <v>3</v>
      </c>
      <c r="B100" s="4" t="s">
        <v>92</v>
      </c>
      <c r="C100" s="12"/>
      <c r="D100" s="12"/>
      <c r="E100" s="33"/>
      <c r="G100" s="1"/>
    </row>
    <row r="101" spans="1:8" x14ac:dyDescent="0.25">
      <c r="A101" s="1"/>
      <c r="B101" s="3"/>
      <c r="C101" s="12"/>
      <c r="D101" s="12"/>
      <c r="E101" s="33"/>
      <c r="G101" s="1"/>
    </row>
    <row r="102" spans="1:8" x14ac:dyDescent="0.25">
      <c r="A102" s="1"/>
      <c r="C102" s="12"/>
      <c r="D102" s="12"/>
      <c r="E102" s="33"/>
      <c r="G102" s="1"/>
    </row>
    <row r="103" spans="1:8" x14ac:dyDescent="0.25">
      <c r="A103" s="1"/>
      <c r="B103" s="410" t="s">
        <v>0</v>
      </c>
      <c r="C103" s="411"/>
      <c r="D103" s="411"/>
      <c r="E103" s="411"/>
      <c r="F103" s="411"/>
      <c r="G103" s="411"/>
    </row>
    <row r="104" spans="1:8" x14ac:dyDescent="0.25">
      <c r="A104" s="1"/>
      <c r="B104" s="410" t="s">
        <v>2</v>
      </c>
      <c r="C104" s="411"/>
      <c r="D104" s="411"/>
      <c r="E104" s="411"/>
      <c r="F104" s="411"/>
      <c r="G104" s="411"/>
    </row>
    <row r="105" spans="1:8" ht="17.25" x14ac:dyDescent="0.25">
      <c r="A105" s="1" t="s">
        <v>1</v>
      </c>
      <c r="B105" s="410" t="s">
        <v>3</v>
      </c>
      <c r="C105" s="412"/>
      <c r="D105" s="412"/>
      <c r="E105" s="412"/>
      <c r="F105" s="412"/>
      <c r="G105" s="412"/>
      <c r="H105" s="1" t="s">
        <v>1</v>
      </c>
    </row>
    <row r="106" spans="1:8" x14ac:dyDescent="0.25">
      <c r="A106" s="1"/>
      <c r="B106" s="415" t="str">
        <f>B5</f>
        <v>For the Base Period &amp; True-Up Period Ending December 31, 2022</v>
      </c>
      <c r="C106" s="416"/>
      <c r="D106" s="416"/>
      <c r="E106" s="416"/>
      <c r="F106" s="416"/>
      <c r="G106" s="416"/>
    </row>
    <row r="107" spans="1:8" x14ac:dyDescent="0.25">
      <c r="A107" s="1"/>
      <c r="B107" s="414" t="s">
        <v>5</v>
      </c>
      <c r="C107" s="411"/>
      <c r="D107" s="411"/>
      <c r="E107" s="411"/>
      <c r="F107" s="411"/>
      <c r="G107" s="411"/>
    </row>
    <row r="108" spans="1:8" x14ac:dyDescent="0.25">
      <c r="A108" s="1"/>
      <c r="B108" s="5"/>
      <c r="C108" s="3"/>
      <c r="D108" s="3"/>
      <c r="E108" s="3"/>
      <c r="F108" s="3"/>
      <c r="G108" s="3"/>
    </row>
    <row r="109" spans="1:8" x14ac:dyDescent="0.25">
      <c r="A109" s="1" t="s">
        <v>6</v>
      </c>
      <c r="E109" s="6"/>
      <c r="G109" s="1"/>
      <c r="H109" s="1" t="s">
        <v>6</v>
      </c>
    </row>
    <row r="110" spans="1:8" x14ac:dyDescent="0.25">
      <c r="A110" s="1" t="s">
        <v>7</v>
      </c>
      <c r="B110" s="3" t="s">
        <v>1</v>
      </c>
      <c r="E110" s="7" t="s">
        <v>8</v>
      </c>
      <c r="G110" s="8" t="s">
        <v>9</v>
      </c>
      <c r="H110" s="1" t="s">
        <v>7</v>
      </c>
    </row>
    <row r="111" spans="1:8" x14ac:dyDescent="0.25">
      <c r="A111" s="1"/>
      <c r="B111" s="9" t="s">
        <v>93</v>
      </c>
      <c r="C111" s="49"/>
      <c r="D111" s="49"/>
      <c r="E111" s="49"/>
      <c r="G111" s="1"/>
    </row>
    <row r="112" spans="1:8" x14ac:dyDescent="0.25">
      <c r="A112" s="1">
        <v>1</v>
      </c>
      <c r="B112" s="50" t="s">
        <v>94</v>
      </c>
      <c r="C112" s="49"/>
      <c r="D112" s="49"/>
      <c r="E112" s="49"/>
      <c r="G112" s="1"/>
      <c r="H112" s="1">
        <f>A112</f>
        <v>1</v>
      </c>
    </row>
    <row r="113" spans="1:9" x14ac:dyDescent="0.25">
      <c r="A113" s="1">
        <f t="shared" ref="A113:A150" si="4">A112+1</f>
        <v>2</v>
      </c>
      <c r="B113" s="11" t="s">
        <v>95</v>
      </c>
      <c r="C113" s="49"/>
      <c r="D113" s="49"/>
      <c r="E113" s="51">
        <f>E182</f>
        <v>5742870.3885823078</v>
      </c>
      <c r="F113" s="21"/>
      <c r="G113" s="1" t="s">
        <v>96</v>
      </c>
      <c r="H113" s="1">
        <f t="shared" ref="H113:H150" si="5">H112+1</f>
        <v>2</v>
      </c>
    </row>
    <row r="114" spans="1:9" x14ac:dyDescent="0.25">
      <c r="A114" s="1">
        <f t="shared" si="4"/>
        <v>3</v>
      </c>
      <c r="B114" s="11" t="s">
        <v>97</v>
      </c>
      <c r="C114" s="49"/>
      <c r="D114" s="49"/>
      <c r="E114" s="52">
        <f>E183</f>
        <v>6027.5670815509511</v>
      </c>
      <c r="F114" s="21"/>
      <c r="G114" s="1" t="s">
        <v>98</v>
      </c>
      <c r="H114" s="1">
        <f t="shared" si="5"/>
        <v>3</v>
      </c>
    </row>
    <row r="115" spans="1:9" x14ac:dyDescent="0.25">
      <c r="A115" s="1">
        <f t="shared" si="4"/>
        <v>4</v>
      </c>
      <c r="B115" s="11" t="s">
        <v>99</v>
      </c>
      <c r="C115" s="49"/>
      <c r="D115" s="49"/>
      <c r="E115" s="52">
        <f>E184</f>
        <v>62222.482626642326</v>
      </c>
      <c r="G115" s="1" t="s">
        <v>100</v>
      </c>
      <c r="H115" s="1">
        <f t="shared" si="5"/>
        <v>4</v>
      </c>
    </row>
    <row r="116" spans="1:9" x14ac:dyDescent="0.25">
      <c r="A116" s="1">
        <f t="shared" si="4"/>
        <v>5</v>
      </c>
      <c r="B116" s="11" t="s">
        <v>101</v>
      </c>
      <c r="C116" s="49"/>
      <c r="D116" s="49"/>
      <c r="E116" s="53">
        <f>E185</f>
        <v>175604.14782214613</v>
      </c>
      <c r="G116" s="1" t="s">
        <v>102</v>
      </c>
      <c r="H116" s="1">
        <f t="shared" si="5"/>
        <v>5</v>
      </c>
    </row>
    <row r="117" spans="1:9" x14ac:dyDescent="0.25">
      <c r="A117" s="1">
        <f t="shared" si="4"/>
        <v>6</v>
      </c>
      <c r="B117" s="11" t="s">
        <v>103</v>
      </c>
      <c r="C117" s="1"/>
      <c r="D117" s="1"/>
      <c r="E117" s="39">
        <f>SUM(E113:E116)</f>
        <v>5986724.5861126473</v>
      </c>
      <c r="F117" s="21"/>
      <c r="G117" s="1" t="s">
        <v>104</v>
      </c>
      <c r="H117" s="1">
        <f t="shared" si="5"/>
        <v>6</v>
      </c>
    </row>
    <row r="118" spans="1:9" x14ac:dyDescent="0.25">
      <c r="A118" s="1">
        <f t="shared" si="4"/>
        <v>7</v>
      </c>
      <c r="C118" s="1"/>
      <c r="D118" s="1"/>
      <c r="E118" s="22"/>
      <c r="G118" s="1"/>
      <c r="H118" s="1">
        <f t="shared" si="5"/>
        <v>7</v>
      </c>
    </row>
    <row r="119" spans="1:9" x14ac:dyDescent="0.25">
      <c r="A119" s="1">
        <f t="shared" si="4"/>
        <v>8</v>
      </c>
      <c r="B119" s="50" t="s">
        <v>105</v>
      </c>
      <c r="C119" s="1"/>
      <c r="D119" s="1"/>
      <c r="E119" s="22"/>
      <c r="G119" s="1"/>
      <c r="H119" s="1">
        <f t="shared" si="5"/>
        <v>8</v>
      </c>
    </row>
    <row r="120" spans="1:9" x14ac:dyDescent="0.25">
      <c r="A120" s="1">
        <f t="shared" si="4"/>
        <v>9</v>
      </c>
      <c r="B120" s="11" t="s">
        <v>106</v>
      </c>
      <c r="C120" s="1"/>
      <c r="D120" s="1"/>
      <c r="E120" s="54">
        <v>0</v>
      </c>
      <c r="F120" s="21"/>
      <c r="G120" s="1" t="s">
        <v>107</v>
      </c>
      <c r="H120" s="1">
        <f t="shared" si="5"/>
        <v>9</v>
      </c>
    </row>
    <row r="121" spans="1:9" x14ac:dyDescent="0.25">
      <c r="A121" s="1">
        <f t="shared" si="4"/>
        <v>10</v>
      </c>
      <c r="B121" s="11" t="s">
        <v>108</v>
      </c>
      <c r="C121" s="1"/>
      <c r="D121" s="1"/>
      <c r="E121" s="55">
        <v>0</v>
      </c>
      <c r="G121" s="1" t="s">
        <v>109</v>
      </c>
      <c r="H121" s="1">
        <f t="shared" si="5"/>
        <v>10</v>
      </c>
    </row>
    <row r="122" spans="1:9" x14ac:dyDescent="0.25">
      <c r="A122" s="1">
        <f t="shared" si="4"/>
        <v>11</v>
      </c>
      <c r="B122" s="11" t="s">
        <v>110</v>
      </c>
      <c r="C122" s="1"/>
      <c r="D122" s="1"/>
      <c r="E122" s="56">
        <f>SUM(E120:E121)</f>
        <v>0</v>
      </c>
      <c r="F122" s="21"/>
      <c r="G122" s="1" t="s">
        <v>111</v>
      </c>
      <c r="H122" s="1">
        <f t="shared" si="5"/>
        <v>11</v>
      </c>
    </row>
    <row r="123" spans="1:9" x14ac:dyDescent="0.25">
      <c r="A123" s="1">
        <f t="shared" si="4"/>
        <v>12</v>
      </c>
      <c r="B123" s="11"/>
      <c r="C123" s="1"/>
      <c r="D123" s="1"/>
      <c r="E123" s="33"/>
      <c r="G123" s="1"/>
      <c r="H123" s="1">
        <f t="shared" si="5"/>
        <v>12</v>
      </c>
    </row>
    <row r="124" spans="1:9" x14ac:dyDescent="0.25">
      <c r="A124" s="1">
        <f t="shared" si="4"/>
        <v>13</v>
      </c>
      <c r="B124" s="50" t="s">
        <v>112</v>
      </c>
      <c r="E124" s="22"/>
      <c r="G124" s="1"/>
      <c r="H124" s="1">
        <f t="shared" si="5"/>
        <v>13</v>
      </c>
    </row>
    <row r="125" spans="1:9" ht="18.75" x14ac:dyDescent="0.25">
      <c r="A125" s="1">
        <f t="shared" si="4"/>
        <v>14</v>
      </c>
      <c r="B125" s="4" t="s">
        <v>113</v>
      </c>
      <c r="C125" s="1"/>
      <c r="D125" s="1"/>
      <c r="E125" s="30">
        <v>-1061030.6132888591</v>
      </c>
      <c r="F125" s="14"/>
      <c r="G125" s="1" t="s">
        <v>114</v>
      </c>
      <c r="H125" s="1">
        <f t="shared" si="5"/>
        <v>14</v>
      </c>
      <c r="I125" s="57"/>
    </row>
    <row r="126" spans="1:9" x14ac:dyDescent="0.25">
      <c r="A126" s="1">
        <f t="shared" si="4"/>
        <v>15</v>
      </c>
      <c r="B126" s="4" t="s">
        <v>115</v>
      </c>
      <c r="C126" s="1"/>
      <c r="D126" s="1"/>
      <c r="E126" s="24">
        <v>0</v>
      </c>
      <c r="G126" s="1" t="s">
        <v>116</v>
      </c>
      <c r="H126" s="1">
        <f t="shared" si="5"/>
        <v>15</v>
      </c>
    </row>
    <row r="127" spans="1:9" x14ac:dyDescent="0.25">
      <c r="A127" s="1">
        <f t="shared" si="4"/>
        <v>16</v>
      </c>
      <c r="B127" s="11" t="s">
        <v>117</v>
      </c>
      <c r="C127" s="1"/>
      <c r="D127" s="1"/>
      <c r="E127" s="39">
        <f>SUM(E125:E126)</f>
        <v>-1061030.6132888591</v>
      </c>
      <c r="F127" s="14"/>
      <c r="G127" s="1" t="s">
        <v>118</v>
      </c>
      <c r="H127" s="1">
        <f t="shared" si="5"/>
        <v>16</v>
      </c>
    </row>
    <row r="128" spans="1:9" x14ac:dyDescent="0.25">
      <c r="A128" s="1">
        <f t="shared" si="4"/>
        <v>17</v>
      </c>
      <c r="C128" s="1"/>
      <c r="D128" s="1"/>
      <c r="E128" s="15"/>
      <c r="G128" s="1"/>
      <c r="H128" s="1">
        <f t="shared" si="5"/>
        <v>17</v>
      </c>
    </row>
    <row r="129" spans="1:9" x14ac:dyDescent="0.25">
      <c r="A129" s="1">
        <f t="shared" si="4"/>
        <v>18</v>
      </c>
      <c r="B129" s="50" t="s">
        <v>119</v>
      </c>
      <c r="C129" s="1"/>
      <c r="D129" s="1"/>
      <c r="E129" s="15"/>
      <c r="G129" s="1"/>
      <c r="H129" s="1">
        <f t="shared" si="5"/>
        <v>18</v>
      </c>
    </row>
    <row r="130" spans="1:9" x14ac:dyDescent="0.25">
      <c r="A130" s="1">
        <f t="shared" si="4"/>
        <v>19</v>
      </c>
      <c r="B130" s="11" t="s">
        <v>120</v>
      </c>
      <c r="C130" s="1"/>
      <c r="D130" s="1"/>
      <c r="E130" s="51">
        <v>46789.030824354108</v>
      </c>
      <c r="F130" s="21"/>
      <c r="G130" s="1" t="s">
        <v>121</v>
      </c>
      <c r="H130" s="1">
        <f t="shared" si="5"/>
        <v>19</v>
      </c>
    </row>
    <row r="131" spans="1:9" x14ac:dyDescent="0.25">
      <c r="A131" s="1">
        <f t="shared" si="4"/>
        <v>20</v>
      </c>
      <c r="B131" s="11" t="s">
        <v>122</v>
      </c>
      <c r="C131" s="1"/>
      <c r="D131" s="1"/>
      <c r="E131" s="52">
        <v>44866.127949034191</v>
      </c>
      <c r="F131" s="21"/>
      <c r="G131" s="1" t="s">
        <v>123</v>
      </c>
      <c r="H131" s="1">
        <f t="shared" si="5"/>
        <v>20</v>
      </c>
    </row>
    <row r="132" spans="1:9" x14ac:dyDescent="0.25">
      <c r="A132" s="1">
        <f t="shared" si="4"/>
        <v>21</v>
      </c>
      <c r="B132" s="11" t="s">
        <v>124</v>
      </c>
      <c r="C132" s="1"/>
      <c r="D132" s="1"/>
      <c r="E132" s="58">
        <f>+'Pg9 Rev Stmt AL'!E29</f>
        <v>25695.241497533229</v>
      </c>
      <c r="F132" s="14" t="s">
        <v>12</v>
      </c>
      <c r="G132" s="1" t="s">
        <v>666</v>
      </c>
      <c r="H132" s="1">
        <f t="shared" si="5"/>
        <v>21</v>
      </c>
    </row>
    <row r="133" spans="1:9" x14ac:dyDescent="0.25">
      <c r="A133" s="1">
        <f t="shared" si="4"/>
        <v>22</v>
      </c>
      <c r="B133" s="11" t="s">
        <v>126</v>
      </c>
      <c r="E133" s="39">
        <f>SUM(E130:E132)</f>
        <v>117350.40027092153</v>
      </c>
      <c r="F133" s="14"/>
      <c r="G133" s="1" t="s">
        <v>127</v>
      </c>
      <c r="H133" s="1">
        <f t="shared" si="5"/>
        <v>22</v>
      </c>
    </row>
    <row r="134" spans="1:9" x14ac:dyDescent="0.25">
      <c r="A134" s="1">
        <f t="shared" si="4"/>
        <v>23</v>
      </c>
      <c r="B134" s="11"/>
      <c r="E134" s="22"/>
      <c r="G134" s="1"/>
      <c r="H134" s="1">
        <f t="shared" si="5"/>
        <v>23</v>
      </c>
    </row>
    <row r="135" spans="1:9" x14ac:dyDescent="0.25">
      <c r="A135" s="1">
        <f t="shared" si="4"/>
        <v>24</v>
      </c>
      <c r="B135" s="11" t="s">
        <v>128</v>
      </c>
      <c r="E135" s="54">
        <v>0</v>
      </c>
      <c r="G135" s="1" t="s">
        <v>129</v>
      </c>
      <c r="H135" s="1">
        <f t="shared" si="5"/>
        <v>24</v>
      </c>
    </row>
    <row r="136" spans="1:9" x14ac:dyDescent="0.25">
      <c r="A136" s="1">
        <f t="shared" si="4"/>
        <v>25</v>
      </c>
      <c r="B136" s="11" t="s">
        <v>130</v>
      </c>
      <c r="E136" s="38">
        <v>-10934.227962302526</v>
      </c>
      <c r="G136" s="1" t="s">
        <v>131</v>
      </c>
      <c r="H136" s="1">
        <f t="shared" si="5"/>
        <v>25</v>
      </c>
    </row>
    <row r="137" spans="1:9" x14ac:dyDescent="0.25">
      <c r="A137" s="1">
        <f t="shared" si="4"/>
        <v>26</v>
      </c>
      <c r="B137" s="11"/>
      <c r="E137" s="22"/>
      <c r="G137" s="1"/>
      <c r="H137" s="1">
        <f t="shared" si="5"/>
        <v>26</v>
      </c>
    </row>
    <row r="138" spans="1:9" ht="16.5" thickBot="1" x14ac:dyDescent="0.3">
      <c r="A138" s="1">
        <f t="shared" si="4"/>
        <v>27</v>
      </c>
      <c r="B138" s="11" t="s">
        <v>132</v>
      </c>
      <c r="E138" s="59">
        <f>E135+E133+E127+E122+E117+E136</f>
        <v>5032110.1451324066</v>
      </c>
      <c r="F138" s="14" t="s">
        <v>12</v>
      </c>
      <c r="G138" s="1" t="s">
        <v>133</v>
      </c>
      <c r="H138" s="1">
        <f t="shared" si="5"/>
        <v>27</v>
      </c>
      <c r="I138" s="60"/>
    </row>
    <row r="139" spans="1:9" ht="16.5" thickTop="1" x14ac:dyDescent="0.25">
      <c r="A139" s="1">
        <f t="shared" si="4"/>
        <v>28</v>
      </c>
      <c r="B139" s="11"/>
      <c r="E139" s="29"/>
      <c r="G139" s="1"/>
      <c r="H139" s="1">
        <f t="shared" si="5"/>
        <v>28</v>
      </c>
    </row>
    <row r="140" spans="1:9" ht="18.75" x14ac:dyDescent="0.25">
      <c r="A140" s="1">
        <f t="shared" si="4"/>
        <v>29</v>
      </c>
      <c r="B140" s="9" t="s">
        <v>134</v>
      </c>
      <c r="E140" s="29"/>
      <c r="G140" s="1"/>
      <c r="H140" s="1">
        <f t="shared" si="5"/>
        <v>29</v>
      </c>
    </row>
    <row r="141" spans="1:9" x14ac:dyDescent="0.25">
      <c r="A141" s="1">
        <f t="shared" si="4"/>
        <v>30</v>
      </c>
      <c r="B141" s="11" t="s">
        <v>135</v>
      </c>
      <c r="E141" s="30">
        <f>E191</f>
        <v>0</v>
      </c>
      <c r="G141" s="1" t="s">
        <v>136</v>
      </c>
      <c r="H141" s="1">
        <f t="shared" si="5"/>
        <v>30</v>
      </c>
    </row>
    <row r="142" spans="1:9" x14ac:dyDescent="0.25">
      <c r="A142" s="1">
        <f t="shared" si="4"/>
        <v>31</v>
      </c>
      <c r="B142" s="11" t="s">
        <v>137</v>
      </c>
      <c r="E142" s="24">
        <v>0</v>
      </c>
      <c r="G142" s="1" t="s">
        <v>138</v>
      </c>
      <c r="H142" s="1">
        <f t="shared" si="5"/>
        <v>31</v>
      </c>
    </row>
    <row r="143" spans="1:9" x14ac:dyDescent="0.25">
      <c r="A143" s="1">
        <f t="shared" si="4"/>
        <v>32</v>
      </c>
      <c r="B143" s="4" t="s">
        <v>139</v>
      </c>
      <c r="E143" s="39">
        <f>SUM(E141:E142)</f>
        <v>0</v>
      </c>
      <c r="G143" s="1" t="s">
        <v>140</v>
      </c>
      <c r="H143" s="1">
        <f t="shared" si="5"/>
        <v>32</v>
      </c>
    </row>
    <row r="144" spans="1:9" x14ac:dyDescent="0.25">
      <c r="A144" s="1">
        <f t="shared" si="4"/>
        <v>33</v>
      </c>
      <c r="B144" s="11"/>
      <c r="E144" s="29"/>
      <c r="G144" s="1"/>
      <c r="H144" s="1">
        <f t="shared" si="5"/>
        <v>33</v>
      </c>
    </row>
    <row r="145" spans="1:8" ht="18.75" x14ac:dyDescent="0.25">
      <c r="A145" s="1">
        <f t="shared" si="4"/>
        <v>34</v>
      </c>
      <c r="B145" s="9" t="s">
        <v>141</v>
      </c>
      <c r="E145" s="29"/>
      <c r="G145" s="1"/>
      <c r="H145" s="1">
        <f t="shared" si="5"/>
        <v>34</v>
      </c>
    </row>
    <row r="146" spans="1:8" x14ac:dyDescent="0.25">
      <c r="A146" s="1">
        <f t="shared" si="4"/>
        <v>35</v>
      </c>
      <c r="B146" s="11" t="s">
        <v>142</v>
      </c>
      <c r="E146" s="30">
        <v>0</v>
      </c>
      <c r="G146" s="1" t="s">
        <v>143</v>
      </c>
      <c r="H146" s="1">
        <f t="shared" si="5"/>
        <v>35</v>
      </c>
    </row>
    <row r="147" spans="1:8" x14ac:dyDescent="0.25">
      <c r="A147" s="1">
        <f t="shared" si="4"/>
        <v>36</v>
      </c>
      <c r="B147" s="4" t="s">
        <v>144</v>
      </c>
      <c r="E147" s="17">
        <v>0</v>
      </c>
      <c r="G147" s="1" t="s">
        <v>145</v>
      </c>
      <c r="H147" s="1">
        <f t="shared" si="5"/>
        <v>36</v>
      </c>
    </row>
    <row r="148" spans="1:8" x14ac:dyDescent="0.25">
      <c r="A148" s="1">
        <f t="shared" si="4"/>
        <v>37</v>
      </c>
      <c r="B148" s="4" t="s">
        <v>146</v>
      </c>
      <c r="E148" s="39">
        <f>SUM(E146:E147)</f>
        <v>0</v>
      </c>
      <c r="G148" s="1" t="s">
        <v>147</v>
      </c>
      <c r="H148" s="1">
        <f t="shared" si="5"/>
        <v>37</v>
      </c>
    </row>
    <row r="149" spans="1:8" x14ac:dyDescent="0.25">
      <c r="A149" s="1">
        <f t="shared" si="4"/>
        <v>38</v>
      </c>
      <c r="B149" s="11"/>
      <c r="E149" s="29"/>
      <c r="G149" s="1"/>
      <c r="H149" s="1">
        <f t="shared" si="5"/>
        <v>38</v>
      </c>
    </row>
    <row r="150" spans="1:8" ht="18.75" x14ac:dyDescent="0.25">
      <c r="A150" s="1">
        <f t="shared" si="4"/>
        <v>39</v>
      </c>
      <c r="B150" s="9" t="s">
        <v>148</v>
      </c>
      <c r="E150" s="30">
        <v>0</v>
      </c>
      <c r="G150" s="1" t="s">
        <v>149</v>
      </c>
      <c r="H150" s="1">
        <f t="shared" si="5"/>
        <v>39</v>
      </c>
    </row>
    <row r="151" spans="1:8" x14ac:dyDescent="0.25">
      <c r="A151" s="1"/>
      <c r="B151" s="11"/>
      <c r="E151" s="29"/>
      <c r="G151" s="1"/>
    </row>
    <row r="152" spans="1:8" x14ac:dyDescent="0.25">
      <c r="A152" s="1"/>
      <c r="B152" s="11"/>
      <c r="E152" s="29"/>
      <c r="G152" s="1"/>
    </row>
    <row r="153" spans="1:8" ht="35.25" customHeight="1" x14ac:dyDescent="0.25">
      <c r="A153" s="425" t="s">
        <v>12</v>
      </c>
      <c r="B153" s="424" t="s">
        <v>671</v>
      </c>
      <c r="C153" s="424"/>
      <c r="D153" s="424"/>
      <c r="E153" s="424"/>
      <c r="F153" s="424"/>
      <c r="G153" s="424"/>
      <c r="H153" s="424"/>
    </row>
    <row r="154" spans="1:8" ht="18.75" x14ac:dyDescent="0.25">
      <c r="A154" s="35">
        <v>1</v>
      </c>
      <c r="B154" s="11" t="s">
        <v>150</v>
      </c>
      <c r="E154" s="29"/>
      <c r="G154" s="1"/>
    </row>
    <row r="155" spans="1:8" ht="18.75" x14ac:dyDescent="0.25">
      <c r="A155" s="35">
        <v>2</v>
      </c>
      <c r="B155" s="4" t="s">
        <v>91</v>
      </c>
      <c r="E155" s="29"/>
      <c r="G155" s="1"/>
    </row>
    <row r="156" spans="1:8" x14ac:dyDescent="0.25">
      <c r="A156" s="1"/>
      <c r="B156" s="3"/>
      <c r="E156" s="29"/>
      <c r="G156" s="1"/>
    </row>
    <row r="157" spans="1:8" x14ac:dyDescent="0.25">
      <c r="A157" s="1"/>
      <c r="B157" s="3"/>
      <c r="E157" s="29"/>
      <c r="G157" s="1"/>
    </row>
    <row r="158" spans="1:8" x14ac:dyDescent="0.25">
      <c r="A158" s="1"/>
      <c r="B158" s="410" t="s">
        <v>0</v>
      </c>
      <c r="C158" s="411"/>
      <c r="D158" s="411"/>
      <c r="E158" s="411"/>
      <c r="F158" s="411"/>
      <c r="G158" s="411"/>
    </row>
    <row r="159" spans="1:8" x14ac:dyDescent="0.25">
      <c r="A159" s="1" t="s">
        <v>1</v>
      </c>
      <c r="B159" s="410" t="s">
        <v>2</v>
      </c>
      <c r="C159" s="411"/>
      <c r="D159" s="411"/>
      <c r="E159" s="411"/>
      <c r="F159" s="411"/>
      <c r="G159" s="411"/>
    </row>
    <row r="160" spans="1:8" ht="17.25" x14ac:dyDescent="0.25">
      <c r="A160" s="1"/>
      <c r="B160" s="410" t="s">
        <v>3</v>
      </c>
      <c r="C160" s="412"/>
      <c r="D160" s="412"/>
      <c r="E160" s="412"/>
      <c r="F160" s="412"/>
      <c r="G160" s="412"/>
    </row>
    <row r="161" spans="1:10" x14ac:dyDescent="0.25">
      <c r="A161" s="1"/>
      <c r="B161" s="415" t="str">
        <f>B5</f>
        <v>For the Base Period &amp; True-Up Period Ending December 31, 2022</v>
      </c>
      <c r="C161" s="416"/>
      <c r="D161" s="416"/>
      <c r="E161" s="416"/>
      <c r="F161" s="416"/>
      <c r="G161" s="416"/>
    </row>
    <row r="162" spans="1:10" x14ac:dyDescent="0.25">
      <c r="A162" s="1"/>
      <c r="B162" s="414" t="s">
        <v>5</v>
      </c>
      <c r="C162" s="411"/>
      <c r="D162" s="411"/>
      <c r="E162" s="411"/>
      <c r="F162" s="411"/>
      <c r="G162" s="411"/>
    </row>
    <row r="163" spans="1:10" x14ac:dyDescent="0.25">
      <c r="A163" s="1"/>
      <c r="B163" s="61"/>
    </row>
    <row r="164" spans="1:10" x14ac:dyDescent="0.25">
      <c r="A164" s="1" t="s">
        <v>6</v>
      </c>
      <c r="E164" s="6"/>
      <c r="G164" s="1"/>
      <c r="H164" s="1" t="s">
        <v>6</v>
      </c>
    </row>
    <row r="165" spans="1:10" x14ac:dyDescent="0.25">
      <c r="A165" s="1" t="s">
        <v>7</v>
      </c>
      <c r="B165" s="3" t="s">
        <v>1</v>
      </c>
      <c r="E165" s="7" t="s">
        <v>8</v>
      </c>
      <c r="G165" s="8" t="s">
        <v>9</v>
      </c>
      <c r="H165" s="1" t="s">
        <v>7</v>
      </c>
    </row>
    <row r="166" spans="1:10" x14ac:dyDescent="0.25">
      <c r="A166" s="1"/>
      <c r="B166" s="9" t="s">
        <v>151</v>
      </c>
      <c r="E166" s="6"/>
      <c r="G166" s="1"/>
    </row>
    <row r="167" spans="1:10" x14ac:dyDescent="0.25">
      <c r="A167" s="1">
        <v>1</v>
      </c>
      <c r="B167" s="50" t="s">
        <v>152</v>
      </c>
      <c r="E167" s="6"/>
      <c r="G167" s="1"/>
      <c r="H167" s="1">
        <f>A167</f>
        <v>1</v>
      </c>
    </row>
    <row r="168" spans="1:10" x14ac:dyDescent="0.25">
      <c r="A168" s="1">
        <f t="shared" ref="A168:A191" si="6">A167+1</f>
        <v>2</v>
      </c>
      <c r="B168" s="11" t="s">
        <v>95</v>
      </c>
      <c r="E168" s="30">
        <v>7476381.1074746149</v>
      </c>
      <c r="F168" s="21"/>
      <c r="G168" s="1" t="s">
        <v>153</v>
      </c>
      <c r="H168" s="1">
        <f t="shared" ref="H168:H191" si="7">H167+1</f>
        <v>2</v>
      </c>
      <c r="I168" s="62"/>
    </row>
    <row r="169" spans="1:10" x14ac:dyDescent="0.25">
      <c r="A169" s="1">
        <f t="shared" si="6"/>
        <v>3</v>
      </c>
      <c r="B169" s="11" t="s">
        <v>154</v>
      </c>
      <c r="E169" s="24">
        <v>30189.464512731291</v>
      </c>
      <c r="F169" s="21"/>
      <c r="G169" s="1" t="s">
        <v>155</v>
      </c>
      <c r="H169" s="1">
        <f t="shared" si="7"/>
        <v>3</v>
      </c>
      <c r="I169" s="63"/>
    </row>
    <row r="170" spans="1:10" x14ac:dyDescent="0.25">
      <c r="A170" s="1">
        <f t="shared" si="6"/>
        <v>4</v>
      </c>
      <c r="B170" s="11" t="s">
        <v>99</v>
      </c>
      <c r="E170" s="24">
        <v>108045.72119347638</v>
      </c>
      <c r="F170" s="3"/>
      <c r="G170" s="1" t="s">
        <v>156</v>
      </c>
      <c r="H170" s="1">
        <f t="shared" si="7"/>
        <v>4</v>
      </c>
      <c r="J170" s="64"/>
    </row>
    <row r="171" spans="1:10" x14ac:dyDescent="0.25">
      <c r="A171" s="1">
        <f t="shared" si="6"/>
        <v>5</v>
      </c>
      <c r="B171" s="11" t="s">
        <v>101</v>
      </c>
      <c r="C171" s="1"/>
      <c r="D171" s="1"/>
      <c r="E171" s="17">
        <v>303088.79978315468</v>
      </c>
      <c r="F171" s="3"/>
      <c r="G171" s="1" t="s">
        <v>157</v>
      </c>
      <c r="H171" s="1">
        <f t="shared" si="7"/>
        <v>5</v>
      </c>
    </row>
    <row r="172" spans="1:10" x14ac:dyDescent="0.25">
      <c r="A172" s="1">
        <f t="shared" si="6"/>
        <v>6</v>
      </c>
      <c r="B172" s="11" t="s">
        <v>158</v>
      </c>
      <c r="E172" s="39">
        <f>SUM(E168:E171)</f>
        <v>7917705.0929639768</v>
      </c>
      <c r="F172" s="21"/>
      <c r="G172" s="1" t="s">
        <v>104</v>
      </c>
      <c r="H172" s="1">
        <f t="shared" si="7"/>
        <v>6</v>
      </c>
      <c r="I172" s="63"/>
    </row>
    <row r="173" spans="1:10" x14ac:dyDescent="0.25">
      <c r="A173" s="1">
        <f t="shared" si="6"/>
        <v>7</v>
      </c>
      <c r="C173" s="1"/>
      <c r="D173" s="1"/>
      <c r="E173" s="6"/>
      <c r="G173" s="1"/>
      <c r="H173" s="1">
        <f t="shared" si="7"/>
        <v>7</v>
      </c>
    </row>
    <row r="174" spans="1:10" x14ac:dyDescent="0.25">
      <c r="A174" s="1">
        <f t="shared" si="6"/>
        <v>8</v>
      </c>
      <c r="B174" s="65" t="s">
        <v>159</v>
      </c>
      <c r="E174" s="6"/>
      <c r="G174" s="1"/>
      <c r="H174" s="1">
        <f t="shared" si="7"/>
        <v>8</v>
      </c>
    </row>
    <row r="175" spans="1:10" x14ac:dyDescent="0.25">
      <c r="A175" s="1">
        <f t="shared" si="6"/>
        <v>9</v>
      </c>
      <c r="B175" s="4" t="s">
        <v>160</v>
      </c>
      <c r="E175" s="30">
        <v>1733510.7188923075</v>
      </c>
      <c r="F175" s="21"/>
      <c r="G175" s="1" t="s">
        <v>161</v>
      </c>
      <c r="H175" s="1">
        <f t="shared" si="7"/>
        <v>9</v>
      </c>
    </row>
    <row r="176" spans="1:10" x14ac:dyDescent="0.25">
      <c r="A176" s="1">
        <f t="shared" si="6"/>
        <v>10</v>
      </c>
      <c r="B176" s="4" t="s">
        <v>162</v>
      </c>
      <c r="E176" s="24">
        <v>24161.897431180339</v>
      </c>
      <c r="F176" s="21"/>
      <c r="G176" s="1" t="s">
        <v>163</v>
      </c>
      <c r="H176" s="1">
        <f t="shared" si="7"/>
        <v>10</v>
      </c>
    </row>
    <row r="177" spans="1:8" x14ac:dyDescent="0.25">
      <c r="A177" s="1">
        <f t="shared" si="6"/>
        <v>11</v>
      </c>
      <c r="B177" s="4" t="s">
        <v>164</v>
      </c>
      <c r="E177" s="24">
        <v>45823.23856683405</v>
      </c>
      <c r="F177" s="3"/>
      <c r="G177" s="1" t="s">
        <v>165</v>
      </c>
      <c r="H177" s="1">
        <f t="shared" si="7"/>
        <v>11</v>
      </c>
    </row>
    <row r="178" spans="1:8" x14ac:dyDescent="0.25">
      <c r="A178" s="1">
        <f t="shared" si="6"/>
        <v>12</v>
      </c>
      <c r="B178" s="4" t="s">
        <v>166</v>
      </c>
      <c r="E178" s="17">
        <v>127484.65196100857</v>
      </c>
      <c r="F178" s="3"/>
      <c r="G178" s="1" t="s">
        <v>167</v>
      </c>
      <c r="H178" s="1">
        <f t="shared" si="7"/>
        <v>12</v>
      </c>
    </row>
    <row r="179" spans="1:8" x14ac:dyDescent="0.25">
      <c r="A179" s="1">
        <f t="shared" si="6"/>
        <v>13</v>
      </c>
      <c r="B179" s="63" t="s">
        <v>168</v>
      </c>
      <c r="C179" s="63"/>
      <c r="D179" s="63"/>
      <c r="E179" s="66">
        <f>SUM(E175:E178)</f>
        <v>1930980.5068513304</v>
      </c>
      <c r="F179" s="21"/>
      <c r="G179" s="1" t="s">
        <v>169</v>
      </c>
      <c r="H179" s="1">
        <f t="shared" si="7"/>
        <v>13</v>
      </c>
    </row>
    <row r="180" spans="1:8" x14ac:dyDescent="0.25">
      <c r="A180" s="1">
        <f t="shared" si="6"/>
        <v>14</v>
      </c>
      <c r="B180" s="63"/>
      <c r="C180" s="63"/>
      <c r="D180" s="63"/>
      <c r="E180" s="15"/>
      <c r="G180" s="1"/>
      <c r="H180" s="1">
        <f t="shared" si="7"/>
        <v>14</v>
      </c>
    </row>
    <row r="181" spans="1:8" x14ac:dyDescent="0.25">
      <c r="A181" s="1">
        <f t="shared" si="6"/>
        <v>15</v>
      </c>
      <c r="B181" s="50" t="s">
        <v>94</v>
      </c>
      <c r="C181" s="63"/>
      <c r="D181" s="63"/>
      <c r="E181" s="15"/>
      <c r="G181" s="1"/>
      <c r="H181" s="1">
        <f t="shared" si="7"/>
        <v>15</v>
      </c>
    </row>
    <row r="182" spans="1:8" x14ac:dyDescent="0.25">
      <c r="A182" s="1">
        <f t="shared" si="6"/>
        <v>16</v>
      </c>
      <c r="B182" s="11" t="s">
        <v>95</v>
      </c>
      <c r="E182" s="29">
        <f>+E168-E175</f>
        <v>5742870.3885823078</v>
      </c>
      <c r="F182" s="21"/>
      <c r="G182" s="1" t="s">
        <v>170</v>
      </c>
      <c r="H182" s="1">
        <f t="shared" si="7"/>
        <v>16</v>
      </c>
    </row>
    <row r="183" spans="1:8" x14ac:dyDescent="0.25">
      <c r="A183" s="1">
        <f t="shared" si="6"/>
        <v>17</v>
      </c>
      <c r="B183" s="11" t="s">
        <v>97</v>
      </c>
      <c r="E183" s="15">
        <f>+E169-E176</f>
        <v>6027.5670815509511</v>
      </c>
      <c r="F183" s="21"/>
      <c r="G183" s="1" t="s">
        <v>171</v>
      </c>
      <c r="H183" s="1">
        <f t="shared" si="7"/>
        <v>17</v>
      </c>
    </row>
    <row r="184" spans="1:8" x14ac:dyDescent="0.25">
      <c r="A184" s="1">
        <f t="shared" si="6"/>
        <v>18</v>
      </c>
      <c r="B184" s="11" t="s">
        <v>99</v>
      </c>
      <c r="E184" s="15">
        <f>+E170-E177</f>
        <v>62222.482626642326</v>
      </c>
      <c r="G184" s="1" t="s">
        <v>172</v>
      </c>
      <c r="H184" s="1">
        <f t="shared" si="7"/>
        <v>18</v>
      </c>
    </row>
    <row r="185" spans="1:8" x14ac:dyDescent="0.25">
      <c r="A185" s="1">
        <f t="shared" si="6"/>
        <v>19</v>
      </c>
      <c r="B185" s="11" t="s">
        <v>101</v>
      </c>
      <c r="E185" s="67">
        <f>+E171-E178</f>
        <v>175604.14782214613</v>
      </c>
      <c r="G185" s="1" t="s">
        <v>173</v>
      </c>
      <c r="H185" s="1">
        <f t="shared" si="7"/>
        <v>19</v>
      </c>
    </row>
    <row r="186" spans="1:8" ht="16.5" thickBot="1" x14ac:dyDescent="0.3">
      <c r="A186" s="1">
        <f t="shared" si="6"/>
        <v>20</v>
      </c>
      <c r="B186" s="4" t="s">
        <v>103</v>
      </c>
      <c r="E186" s="40">
        <f>SUM(E182:E185)</f>
        <v>5986724.5861126473</v>
      </c>
      <c r="F186" s="21"/>
      <c r="G186" s="1" t="s">
        <v>174</v>
      </c>
      <c r="H186" s="1">
        <f t="shared" si="7"/>
        <v>20</v>
      </c>
    </row>
    <row r="187" spans="1:8" ht="16.5" thickTop="1" x14ac:dyDescent="0.25">
      <c r="A187" s="1">
        <f t="shared" si="6"/>
        <v>21</v>
      </c>
      <c r="E187" s="29"/>
      <c r="G187" s="1"/>
      <c r="H187" s="1">
        <f t="shared" si="7"/>
        <v>21</v>
      </c>
    </row>
    <row r="188" spans="1:8" ht="18.75" x14ac:dyDescent="0.25">
      <c r="A188" s="1">
        <f t="shared" si="6"/>
        <v>22</v>
      </c>
      <c r="B188" s="9" t="s">
        <v>175</v>
      </c>
      <c r="E188" s="29"/>
      <c r="G188" s="1"/>
      <c r="H188" s="1">
        <f t="shared" si="7"/>
        <v>22</v>
      </c>
    </row>
    <row r="189" spans="1:8" x14ac:dyDescent="0.25">
      <c r="A189" s="1">
        <f t="shared" si="6"/>
        <v>23</v>
      </c>
      <c r="B189" s="11" t="s">
        <v>176</v>
      </c>
      <c r="E189" s="30">
        <v>0</v>
      </c>
      <c r="G189" s="1" t="s">
        <v>177</v>
      </c>
      <c r="H189" s="1">
        <f t="shared" si="7"/>
        <v>23</v>
      </c>
    </row>
    <row r="190" spans="1:8" x14ac:dyDescent="0.25">
      <c r="A190" s="1">
        <f t="shared" si="6"/>
        <v>24</v>
      </c>
      <c r="B190" s="4" t="s">
        <v>178</v>
      </c>
      <c r="E190" s="17">
        <v>0</v>
      </c>
      <c r="G190" s="1" t="s">
        <v>179</v>
      </c>
      <c r="H190" s="1">
        <f t="shared" si="7"/>
        <v>24</v>
      </c>
    </row>
    <row r="191" spans="1:8" ht="16.5" thickBot="1" x14ac:dyDescent="0.3">
      <c r="A191" s="1">
        <f t="shared" si="6"/>
        <v>25</v>
      </c>
      <c r="B191" s="11" t="s">
        <v>180</v>
      </c>
      <c r="E191" s="68">
        <f>E189-E190</f>
        <v>0</v>
      </c>
      <c r="G191" s="1" t="s">
        <v>181</v>
      </c>
      <c r="H191" s="1">
        <f t="shared" si="7"/>
        <v>25</v>
      </c>
    </row>
    <row r="192" spans="1:8" ht="16.5" thickTop="1" x14ac:dyDescent="0.25">
      <c r="A192" s="1"/>
      <c r="B192" s="11"/>
      <c r="E192" s="29"/>
      <c r="G192" s="1"/>
    </row>
    <row r="193" spans="1:7" x14ac:dyDescent="0.25">
      <c r="A193" s="1"/>
      <c r="B193" s="11"/>
      <c r="E193" s="29"/>
      <c r="G193" s="1"/>
    </row>
    <row r="194" spans="1:7" ht="18.75" x14ac:dyDescent="0.25">
      <c r="A194" s="35">
        <v>1</v>
      </c>
      <c r="B194" s="4" t="s">
        <v>182</v>
      </c>
      <c r="E194" s="29"/>
      <c r="G194" s="1"/>
    </row>
    <row r="195" spans="1:7" x14ac:dyDescent="0.25">
      <c r="E195" s="60"/>
    </row>
  </sheetData>
  <mergeCells count="23">
    <mergeCell ref="B161:G161"/>
    <mergeCell ref="B162:G162"/>
    <mergeCell ref="B105:G105"/>
    <mergeCell ref="B106:G106"/>
    <mergeCell ref="B107:G107"/>
    <mergeCell ref="B158:G158"/>
    <mergeCell ref="B159:G159"/>
    <mergeCell ref="B160:G160"/>
    <mergeCell ref="B153:H153"/>
    <mergeCell ref="B104:G104"/>
    <mergeCell ref="B2:G2"/>
    <mergeCell ref="B3:G3"/>
    <mergeCell ref="B4:G4"/>
    <mergeCell ref="B5:G5"/>
    <mergeCell ref="B6:G6"/>
    <mergeCell ref="B47:G47"/>
    <mergeCell ref="B48:G48"/>
    <mergeCell ref="B49:G49"/>
    <mergeCell ref="B50:G50"/>
    <mergeCell ref="B51:G51"/>
    <mergeCell ref="B103:G103"/>
    <mergeCell ref="B43:H43"/>
    <mergeCell ref="B97:H97"/>
  </mergeCells>
  <printOptions horizontalCentered="1"/>
  <pageMargins left="0.25" right="0.25" top="0.5" bottom="0.5" header="0.35" footer="0.25"/>
  <pageSetup scale="57" fitToHeight="0" orientation="portrait" r:id="rId1"/>
  <headerFooter scaleWithDoc="0">
    <oddHeader>&amp;C&amp;"Times New Roman,Bold"&amp;7REVISED</oddHeader>
    <oddFooter>&amp;L&amp;A&amp;CPage 3.&amp;P&amp;R&amp;F</oddFooter>
  </headerFooter>
  <rowBreaks count="3" manualBreakCount="3">
    <brk id="45" max="16383" man="1"/>
    <brk id="101" max="16383" man="1"/>
    <brk id="156" max="16383" man="1"/>
  </rowBreaks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EA2B3-BC65-4D49-A5DD-4901151F6F73}">
  <sheetPr>
    <pageSetUpPr fitToPage="1"/>
  </sheetPr>
  <dimension ref="A1:J195"/>
  <sheetViews>
    <sheetView zoomScale="80" zoomScaleNormal="80" workbookViewId="0">
      <selection activeCell="S35" sqref="S35"/>
    </sheetView>
  </sheetViews>
  <sheetFormatPr defaultColWidth="9.140625" defaultRowHeight="15.75" x14ac:dyDescent="0.25"/>
  <cols>
    <col min="1" max="1" width="5.140625" style="4" customWidth="1"/>
    <col min="2" max="2" width="86.140625" style="4" customWidth="1"/>
    <col min="3" max="3" width="10.42578125" style="4" customWidth="1"/>
    <col min="4" max="4" width="1.5703125" style="4" customWidth="1"/>
    <col min="5" max="5" width="16.85546875" style="4" customWidth="1"/>
    <col min="6" max="6" width="1.5703125" style="4" customWidth="1"/>
    <col min="7" max="7" width="51.42578125" style="4" customWidth="1"/>
    <col min="8" max="8" width="5.140625" style="1" customWidth="1"/>
    <col min="9" max="9" width="11.42578125" style="4" bestFit="1" customWidth="1"/>
    <col min="10" max="10" width="9.42578125" style="4" bestFit="1" customWidth="1"/>
    <col min="11" max="11" width="11.42578125" style="4" bestFit="1" customWidth="1"/>
    <col min="12" max="12" width="9.85546875" style="4" bestFit="1" customWidth="1"/>
    <col min="13" max="16384" width="9.140625" style="4"/>
  </cols>
  <sheetData>
    <row r="1" spans="1:10" x14ac:dyDescent="0.25">
      <c r="A1" s="265" t="s">
        <v>570</v>
      </c>
    </row>
    <row r="2" spans="1:10" x14ac:dyDescent="0.25">
      <c r="A2" s="1"/>
      <c r="B2" s="410" t="s">
        <v>0</v>
      </c>
      <c r="C2" s="411"/>
      <c r="D2" s="411"/>
      <c r="E2" s="411"/>
      <c r="F2" s="411"/>
      <c r="G2" s="411"/>
    </row>
    <row r="3" spans="1:10" x14ac:dyDescent="0.25">
      <c r="A3" s="1" t="s">
        <v>1</v>
      </c>
      <c r="B3" s="410" t="s">
        <v>2</v>
      </c>
      <c r="C3" s="411"/>
      <c r="D3" s="411"/>
      <c r="E3" s="411"/>
      <c r="F3" s="411"/>
      <c r="G3" s="411"/>
    </row>
    <row r="4" spans="1:10" ht="17.25" x14ac:dyDescent="0.25">
      <c r="A4" s="1"/>
      <c r="B4" s="410" t="s">
        <v>3</v>
      </c>
      <c r="C4" s="412"/>
      <c r="D4" s="412"/>
      <c r="E4" s="412"/>
      <c r="F4" s="412"/>
      <c r="G4" s="412"/>
    </row>
    <row r="5" spans="1:10" x14ac:dyDescent="0.25">
      <c r="A5" s="1"/>
      <c r="B5" s="413" t="s">
        <v>4</v>
      </c>
      <c r="C5" s="413"/>
      <c r="D5" s="413"/>
      <c r="E5" s="413"/>
      <c r="F5" s="413"/>
      <c r="G5" s="413"/>
    </row>
    <row r="6" spans="1:10" x14ac:dyDescent="0.25">
      <c r="A6" s="1"/>
      <c r="B6" s="414" t="s">
        <v>5</v>
      </c>
      <c r="C6" s="411"/>
      <c r="D6" s="411"/>
      <c r="E6" s="411"/>
      <c r="F6" s="411"/>
      <c r="G6" s="411"/>
    </row>
    <row r="7" spans="1:10" x14ac:dyDescent="0.25">
      <c r="A7" s="1"/>
      <c r="B7" s="5"/>
      <c r="C7" s="3"/>
      <c r="D7" s="3"/>
      <c r="E7" s="3"/>
      <c r="F7" s="3"/>
      <c r="G7" s="3"/>
    </row>
    <row r="8" spans="1:10" x14ac:dyDescent="0.25">
      <c r="A8" s="1" t="s">
        <v>6</v>
      </c>
      <c r="E8" s="6"/>
      <c r="G8" s="1"/>
      <c r="H8" s="1" t="s">
        <v>6</v>
      </c>
    </row>
    <row r="9" spans="1:10" ht="15.75" customHeight="1" x14ac:dyDescent="0.25">
      <c r="A9" s="1" t="s">
        <v>7</v>
      </c>
      <c r="B9" s="3" t="s">
        <v>1</v>
      </c>
      <c r="E9" s="7" t="s">
        <v>8</v>
      </c>
      <c r="G9" s="8" t="s">
        <v>9</v>
      </c>
      <c r="H9" s="1" t="s">
        <v>7</v>
      </c>
    </row>
    <row r="10" spans="1:10" x14ac:dyDescent="0.25">
      <c r="A10" s="1"/>
      <c r="B10" s="9" t="s">
        <v>10</v>
      </c>
      <c r="E10" s="10"/>
      <c r="G10" s="1"/>
    </row>
    <row r="11" spans="1:10" x14ac:dyDescent="0.25">
      <c r="A11" s="1">
        <v>1</v>
      </c>
      <c r="B11" s="11" t="s">
        <v>11</v>
      </c>
      <c r="C11" s="12"/>
      <c r="D11" s="12"/>
      <c r="E11" s="30">
        <v>103805.4964</v>
      </c>
      <c r="F11" s="14"/>
      <c r="G11" s="1" t="s">
        <v>13</v>
      </c>
      <c r="H11" s="1">
        <f>A11</f>
        <v>1</v>
      </c>
      <c r="I11" s="11"/>
    </row>
    <row r="12" spans="1:10" x14ac:dyDescent="0.25">
      <c r="A12" s="1">
        <f t="shared" ref="A12:A40" si="0">A11+1</f>
        <v>2</v>
      </c>
      <c r="B12" s="11" t="s">
        <v>1</v>
      </c>
      <c r="C12" s="12"/>
      <c r="D12" s="12"/>
      <c r="E12" s="15" t="s">
        <v>1</v>
      </c>
      <c r="G12" s="1"/>
      <c r="H12" s="1">
        <f t="shared" ref="H12:H40" si="1">H11+1</f>
        <v>2</v>
      </c>
      <c r="I12" s="11"/>
    </row>
    <row r="13" spans="1:10" x14ac:dyDescent="0.25">
      <c r="A13" s="1">
        <f t="shared" si="0"/>
        <v>3</v>
      </c>
      <c r="B13" s="11" t="s">
        <v>14</v>
      </c>
      <c r="C13" s="12"/>
      <c r="D13" s="12"/>
      <c r="E13" s="24">
        <v>100896.9961444303</v>
      </c>
      <c r="F13" s="14"/>
      <c r="G13" s="1" t="s">
        <v>15</v>
      </c>
      <c r="H13" s="1">
        <f t="shared" si="1"/>
        <v>3</v>
      </c>
      <c r="I13" s="11"/>
    </row>
    <row r="14" spans="1:10" x14ac:dyDescent="0.25">
      <c r="A14" s="1">
        <f t="shared" si="0"/>
        <v>4</v>
      </c>
      <c r="B14" s="11"/>
      <c r="C14" s="12"/>
      <c r="D14" s="12"/>
      <c r="E14" s="15"/>
      <c r="F14" s="3"/>
      <c r="G14" s="1"/>
      <c r="H14" s="1">
        <f t="shared" si="1"/>
        <v>4</v>
      </c>
      <c r="J14" s="16"/>
    </row>
    <row r="15" spans="1:10" x14ac:dyDescent="0.25">
      <c r="A15" s="1">
        <f t="shared" si="0"/>
        <v>5</v>
      </c>
      <c r="B15" s="11" t="s">
        <v>16</v>
      </c>
      <c r="C15" s="12"/>
      <c r="D15" s="12"/>
      <c r="E15" s="17">
        <v>0</v>
      </c>
      <c r="G15" s="1" t="s">
        <v>17</v>
      </c>
      <c r="H15" s="1">
        <f t="shared" si="1"/>
        <v>5</v>
      </c>
      <c r="J15" s="16"/>
    </row>
    <row r="16" spans="1:10" x14ac:dyDescent="0.25">
      <c r="A16" s="1">
        <f t="shared" si="0"/>
        <v>6</v>
      </c>
      <c r="B16" s="11" t="s">
        <v>18</v>
      </c>
      <c r="C16" s="12"/>
      <c r="D16" s="12"/>
      <c r="E16" s="29">
        <f>E11+E13+E15</f>
        <v>204702.49254443031</v>
      </c>
      <c r="F16" s="14"/>
      <c r="G16" s="1" t="s">
        <v>19</v>
      </c>
      <c r="H16" s="1">
        <f t="shared" si="1"/>
        <v>6</v>
      </c>
      <c r="I16" s="1"/>
      <c r="J16" s="16"/>
    </row>
    <row r="17" spans="1:9" x14ac:dyDescent="0.25">
      <c r="A17" s="1">
        <f t="shared" si="0"/>
        <v>7</v>
      </c>
      <c r="E17" s="19"/>
      <c r="G17" s="1"/>
      <c r="H17" s="1">
        <f t="shared" si="1"/>
        <v>7</v>
      </c>
    </row>
    <row r="18" spans="1:9" x14ac:dyDescent="0.25">
      <c r="A18" s="1">
        <f t="shared" si="0"/>
        <v>8</v>
      </c>
      <c r="B18" s="4" t="s">
        <v>20</v>
      </c>
      <c r="C18" s="12"/>
      <c r="D18" s="12"/>
      <c r="E18" s="20">
        <v>256281.36446838771</v>
      </c>
      <c r="F18" s="21"/>
      <c r="G18" s="1" t="s">
        <v>21</v>
      </c>
      <c r="H18" s="1">
        <f t="shared" si="1"/>
        <v>8</v>
      </c>
    </row>
    <row r="19" spans="1:9" x14ac:dyDescent="0.25">
      <c r="A19" s="1">
        <f t="shared" si="0"/>
        <v>9</v>
      </c>
      <c r="E19" s="22" t="s">
        <v>1</v>
      </c>
      <c r="G19" s="1"/>
      <c r="H19" s="1">
        <f t="shared" si="1"/>
        <v>9</v>
      </c>
    </row>
    <row r="20" spans="1:9" ht="18.75" x14ac:dyDescent="0.25">
      <c r="A20" s="1">
        <f t="shared" si="0"/>
        <v>10</v>
      </c>
      <c r="B20" s="4" t="s">
        <v>22</v>
      </c>
      <c r="E20" s="23">
        <v>0</v>
      </c>
      <c r="G20" s="1" t="s">
        <v>23</v>
      </c>
      <c r="H20" s="1">
        <f t="shared" si="1"/>
        <v>10</v>
      </c>
      <c r="I20" s="11"/>
    </row>
    <row r="21" spans="1:9" x14ac:dyDescent="0.25">
      <c r="A21" s="1">
        <f t="shared" si="0"/>
        <v>11</v>
      </c>
      <c r="E21" s="22"/>
      <c r="G21" s="1"/>
      <c r="H21" s="1">
        <f t="shared" si="1"/>
        <v>11</v>
      </c>
    </row>
    <row r="22" spans="1:9" x14ac:dyDescent="0.25">
      <c r="A22" s="1">
        <f t="shared" si="0"/>
        <v>12</v>
      </c>
      <c r="B22" s="4" t="s">
        <v>24</v>
      </c>
      <c r="C22" s="12"/>
      <c r="D22" s="12"/>
      <c r="E22" s="24">
        <v>66270.772936426758</v>
      </c>
      <c r="F22" s="3"/>
      <c r="G22" s="1" t="s">
        <v>25</v>
      </c>
      <c r="H22" s="1">
        <f t="shared" si="1"/>
        <v>12</v>
      </c>
      <c r="I22" s="11"/>
    </row>
    <row r="23" spans="1:9" x14ac:dyDescent="0.25">
      <c r="A23" s="1">
        <f t="shared" si="0"/>
        <v>13</v>
      </c>
      <c r="B23" s="11"/>
      <c r="C23" s="12"/>
      <c r="D23" s="12"/>
      <c r="E23" s="15"/>
      <c r="G23" s="1"/>
      <c r="H23" s="1">
        <f t="shared" si="1"/>
        <v>13</v>
      </c>
    </row>
    <row r="24" spans="1:9" x14ac:dyDescent="0.25">
      <c r="A24" s="1">
        <f t="shared" si="0"/>
        <v>14</v>
      </c>
      <c r="B24" s="4" t="s">
        <v>26</v>
      </c>
      <c r="C24" s="12"/>
      <c r="D24" s="12"/>
      <c r="E24" s="17">
        <v>3323.5953616761703</v>
      </c>
      <c r="F24" s="3"/>
      <c r="G24" s="1" t="s">
        <v>27</v>
      </c>
      <c r="H24" s="1">
        <f t="shared" si="1"/>
        <v>14</v>
      </c>
      <c r="I24" s="11"/>
    </row>
    <row r="25" spans="1:9" x14ac:dyDescent="0.25">
      <c r="A25" s="1">
        <f t="shared" si="0"/>
        <v>15</v>
      </c>
      <c r="B25" s="11" t="s">
        <v>28</v>
      </c>
      <c r="C25" s="12"/>
      <c r="D25" s="12"/>
      <c r="E25" s="29">
        <f>SUM(E16+E18+E20+E22+E24)</f>
        <v>530578.22531092097</v>
      </c>
      <c r="F25" s="14"/>
      <c r="G25" s="1" t="s">
        <v>29</v>
      </c>
      <c r="H25" s="1">
        <f t="shared" si="1"/>
        <v>15</v>
      </c>
    </row>
    <row r="26" spans="1:9" x14ac:dyDescent="0.25">
      <c r="A26" s="1">
        <f t="shared" si="0"/>
        <v>16</v>
      </c>
      <c r="B26" s="11"/>
      <c r="C26" s="12"/>
      <c r="D26" s="12"/>
      <c r="E26" s="25"/>
      <c r="G26" s="1"/>
      <c r="H26" s="1">
        <f t="shared" si="1"/>
        <v>16</v>
      </c>
    </row>
    <row r="27" spans="1:9" ht="18.75" x14ac:dyDescent="0.25">
      <c r="A27" s="1">
        <f t="shared" si="0"/>
        <v>17</v>
      </c>
      <c r="B27" s="11" t="s">
        <v>30</v>
      </c>
      <c r="C27" s="12"/>
      <c r="D27" s="12"/>
      <c r="E27" s="26">
        <v>9.213478516201995E-2</v>
      </c>
      <c r="G27" s="1" t="s">
        <v>31</v>
      </c>
      <c r="H27" s="1">
        <f t="shared" si="1"/>
        <v>17</v>
      </c>
    </row>
    <row r="28" spans="1:9" x14ac:dyDescent="0.25">
      <c r="A28" s="1">
        <f t="shared" si="0"/>
        <v>18</v>
      </c>
      <c r="B28" s="11" t="s">
        <v>32</v>
      </c>
      <c r="C28" s="12"/>
      <c r="D28" s="12"/>
      <c r="E28" s="38">
        <f>E138</f>
        <v>5032002.7152029276</v>
      </c>
      <c r="F28" s="14"/>
      <c r="G28" s="1" t="s">
        <v>33</v>
      </c>
      <c r="H28" s="1">
        <f t="shared" si="1"/>
        <v>18</v>
      </c>
    </row>
    <row r="29" spans="1:9" x14ac:dyDescent="0.25">
      <c r="A29" s="1">
        <f t="shared" si="0"/>
        <v>19</v>
      </c>
      <c r="B29" s="4" t="s">
        <v>34</v>
      </c>
      <c r="C29" s="12"/>
      <c r="D29" s="12"/>
      <c r="E29" s="39">
        <f>E28*E27</f>
        <v>463622.48909992276</v>
      </c>
      <c r="F29" s="14"/>
      <c r="G29" s="1" t="s">
        <v>35</v>
      </c>
      <c r="H29" s="1">
        <f t="shared" si="1"/>
        <v>19</v>
      </c>
    </row>
    <row r="30" spans="1:9" x14ac:dyDescent="0.25">
      <c r="A30" s="1">
        <f t="shared" si="0"/>
        <v>20</v>
      </c>
      <c r="C30" s="12"/>
      <c r="D30" s="12"/>
      <c r="E30" s="25"/>
      <c r="G30" s="1"/>
      <c r="H30" s="1">
        <f t="shared" si="1"/>
        <v>20</v>
      </c>
    </row>
    <row r="31" spans="1:9" ht="18.75" x14ac:dyDescent="0.25">
      <c r="A31" s="1">
        <f t="shared" si="0"/>
        <v>21</v>
      </c>
      <c r="B31" s="11" t="s">
        <v>36</v>
      </c>
      <c r="C31" s="12"/>
      <c r="D31" s="15"/>
      <c r="E31" s="267">
        <v>0</v>
      </c>
      <c r="F31" s="14" t="s">
        <v>12</v>
      </c>
      <c r="G31" s="1" t="s">
        <v>569</v>
      </c>
      <c r="H31" s="1">
        <f t="shared" si="1"/>
        <v>21</v>
      </c>
      <c r="I31" s="11"/>
    </row>
    <row r="32" spans="1:9" x14ac:dyDescent="0.25">
      <c r="A32" s="1">
        <f t="shared" si="0"/>
        <v>22</v>
      </c>
      <c r="B32" s="11" t="s">
        <v>32</v>
      </c>
      <c r="C32" s="12"/>
      <c r="D32" s="12"/>
      <c r="E32" s="38">
        <f>E138-E121</f>
        <v>5032002.7152029276</v>
      </c>
      <c r="F32" s="14"/>
      <c r="G32" s="1" t="s">
        <v>38</v>
      </c>
      <c r="H32" s="1">
        <f t="shared" si="1"/>
        <v>22</v>
      </c>
    </row>
    <row r="33" spans="1:9" x14ac:dyDescent="0.25">
      <c r="A33" s="1">
        <f t="shared" si="0"/>
        <v>23</v>
      </c>
      <c r="B33" s="4" t="s">
        <v>39</v>
      </c>
      <c r="E33" s="28">
        <f>E32*E31</f>
        <v>0</v>
      </c>
      <c r="F33" s="14" t="s">
        <v>12</v>
      </c>
      <c r="G33" s="1" t="s">
        <v>40</v>
      </c>
      <c r="H33" s="1">
        <f t="shared" si="1"/>
        <v>23</v>
      </c>
    </row>
    <row r="34" spans="1:9" x14ac:dyDescent="0.25">
      <c r="A34" s="1">
        <f t="shared" si="0"/>
        <v>24</v>
      </c>
      <c r="E34" s="29"/>
      <c r="G34" s="1"/>
      <c r="H34" s="1">
        <f t="shared" si="1"/>
        <v>24</v>
      </c>
    </row>
    <row r="35" spans="1:9" x14ac:dyDescent="0.25">
      <c r="A35" s="1">
        <f t="shared" si="0"/>
        <v>25</v>
      </c>
      <c r="B35" s="4" t="s">
        <v>41</v>
      </c>
      <c r="E35" s="30">
        <v>1304.0991895338727</v>
      </c>
      <c r="G35" s="1" t="s">
        <v>42</v>
      </c>
      <c r="H35" s="1">
        <f t="shared" si="1"/>
        <v>25</v>
      </c>
      <c r="I35" s="11"/>
    </row>
    <row r="36" spans="1:9" x14ac:dyDescent="0.25">
      <c r="A36" s="1">
        <f t="shared" si="0"/>
        <v>26</v>
      </c>
      <c r="B36" s="4" t="s">
        <v>43</v>
      </c>
      <c r="E36" s="24">
        <v>-9365.0840000000007</v>
      </c>
      <c r="F36" s="3"/>
      <c r="G36" s="1" t="s">
        <v>44</v>
      </c>
      <c r="H36" s="1">
        <f t="shared" si="1"/>
        <v>26</v>
      </c>
      <c r="I36" s="11"/>
    </row>
    <row r="37" spans="1:9" x14ac:dyDescent="0.25">
      <c r="A37" s="1">
        <f t="shared" si="0"/>
        <v>27</v>
      </c>
      <c r="B37" s="4" t="s">
        <v>45</v>
      </c>
      <c r="E37" s="24">
        <v>0</v>
      </c>
      <c r="G37" s="1" t="s">
        <v>46</v>
      </c>
      <c r="H37" s="1">
        <f t="shared" si="1"/>
        <v>27</v>
      </c>
    </row>
    <row r="38" spans="1:9" x14ac:dyDescent="0.25">
      <c r="A38" s="1">
        <f t="shared" si="0"/>
        <v>28</v>
      </c>
      <c r="B38" s="31" t="s">
        <v>47</v>
      </c>
      <c r="E38" s="17">
        <v>0</v>
      </c>
      <c r="G38" s="1" t="s">
        <v>48</v>
      </c>
      <c r="H38" s="1">
        <f t="shared" si="1"/>
        <v>28</v>
      </c>
      <c r="I38" s="11"/>
    </row>
    <row r="39" spans="1:9" x14ac:dyDescent="0.25">
      <c r="A39" s="1">
        <f t="shared" si="0"/>
        <v>29</v>
      </c>
      <c r="E39" s="22" t="s">
        <v>1</v>
      </c>
      <c r="G39" s="1"/>
      <c r="H39" s="1">
        <f t="shared" si="1"/>
        <v>29</v>
      </c>
      <c r="I39" s="11"/>
    </row>
    <row r="40" spans="1:9" ht="19.5" thickBot="1" x14ac:dyDescent="0.3">
      <c r="A40" s="1">
        <f t="shared" si="0"/>
        <v>30</v>
      </c>
      <c r="B40" s="4" t="s">
        <v>49</v>
      </c>
      <c r="C40" s="12"/>
      <c r="D40" s="12"/>
      <c r="E40" s="32">
        <f>E29+E33+E25+SUM(E35:E38)</f>
        <v>986139.72960037761</v>
      </c>
      <c r="F40" s="14" t="s">
        <v>12</v>
      </c>
      <c r="G40" s="1" t="s">
        <v>50</v>
      </c>
      <c r="H40" s="1">
        <f t="shared" si="1"/>
        <v>30</v>
      </c>
      <c r="I40" s="11"/>
    </row>
    <row r="41" spans="1:9" ht="16.5" thickTop="1" x14ac:dyDescent="0.25">
      <c r="A41" s="1"/>
      <c r="C41" s="12"/>
      <c r="D41" s="12"/>
      <c r="E41" s="33"/>
      <c r="F41" s="3"/>
      <c r="G41" s="1"/>
      <c r="I41" s="11"/>
    </row>
    <row r="42" spans="1:9" x14ac:dyDescent="0.25">
      <c r="A42" s="1"/>
      <c r="C42" s="12"/>
      <c r="D42" s="12"/>
      <c r="E42" s="33"/>
      <c r="F42" s="3"/>
      <c r="G42" s="1"/>
      <c r="I42" s="11"/>
    </row>
    <row r="43" spans="1:9" x14ac:dyDescent="0.25">
      <c r="A43" s="14" t="s">
        <v>12</v>
      </c>
      <c r="B43" s="34" t="s">
        <v>571</v>
      </c>
      <c r="C43" s="12"/>
      <c r="D43" s="12"/>
      <c r="E43" s="33"/>
      <c r="F43" s="3"/>
      <c r="G43" s="1"/>
      <c r="I43" s="11"/>
    </row>
    <row r="44" spans="1:9" ht="18.75" x14ac:dyDescent="0.25">
      <c r="A44" s="35">
        <v>1</v>
      </c>
      <c r="B44" s="4" t="s">
        <v>51</v>
      </c>
      <c r="C44" s="12"/>
      <c r="D44" s="12"/>
      <c r="E44" s="33"/>
      <c r="F44" s="3"/>
      <c r="G44" s="1"/>
      <c r="I44" s="11"/>
    </row>
    <row r="45" spans="1:9" ht="18.75" x14ac:dyDescent="0.25">
      <c r="A45" s="35"/>
      <c r="C45" s="12"/>
      <c r="D45" s="12"/>
      <c r="E45" s="33"/>
      <c r="F45" s="3"/>
      <c r="G45" s="1"/>
      <c r="I45" s="11"/>
    </row>
    <row r="46" spans="1:9" x14ac:dyDescent="0.25">
      <c r="A46" s="1"/>
      <c r="C46" s="12"/>
      <c r="D46" s="12"/>
      <c r="E46" s="33"/>
      <c r="F46" s="3"/>
      <c r="G46" s="1"/>
      <c r="I46" s="11"/>
    </row>
    <row r="47" spans="1:9" x14ac:dyDescent="0.25">
      <c r="A47" s="1"/>
      <c r="B47" s="410" t="s">
        <v>0</v>
      </c>
      <c r="C47" s="411"/>
      <c r="D47" s="411"/>
      <c r="E47" s="411"/>
      <c r="F47" s="411"/>
      <c r="G47" s="411"/>
      <c r="I47" s="11"/>
    </row>
    <row r="48" spans="1:9" x14ac:dyDescent="0.25">
      <c r="A48" s="1"/>
      <c r="B48" s="410" t="s">
        <v>2</v>
      </c>
      <c r="C48" s="411"/>
      <c r="D48" s="411"/>
      <c r="E48" s="411"/>
      <c r="F48" s="411"/>
      <c r="G48" s="411"/>
      <c r="I48" s="11"/>
    </row>
    <row r="49" spans="1:9" ht="17.25" x14ac:dyDescent="0.25">
      <c r="A49" s="1"/>
      <c r="B49" s="410" t="s">
        <v>3</v>
      </c>
      <c r="C49" s="412"/>
      <c r="D49" s="412"/>
      <c r="E49" s="412"/>
      <c r="F49" s="412"/>
      <c r="G49" s="412"/>
      <c r="I49" s="11"/>
    </row>
    <row r="50" spans="1:9" x14ac:dyDescent="0.25">
      <c r="A50" s="1"/>
      <c r="B50" s="415" t="str">
        <f>B5</f>
        <v>For the Base Period &amp; True-Up Period Ending December 31, 2022</v>
      </c>
      <c r="C50" s="416"/>
      <c r="D50" s="416"/>
      <c r="E50" s="416"/>
      <c r="F50" s="416"/>
      <c r="G50" s="416"/>
      <c r="I50" s="11"/>
    </row>
    <row r="51" spans="1:9" x14ac:dyDescent="0.25">
      <c r="A51" s="1"/>
      <c r="B51" s="414" t="s">
        <v>5</v>
      </c>
      <c r="C51" s="411"/>
      <c r="D51" s="411"/>
      <c r="E51" s="411"/>
      <c r="F51" s="411"/>
      <c r="G51" s="411"/>
      <c r="I51" s="11"/>
    </row>
    <row r="52" spans="1:9" x14ac:dyDescent="0.25">
      <c r="A52" s="1"/>
      <c r="C52" s="12"/>
      <c r="D52" s="12"/>
      <c r="E52" s="33"/>
      <c r="F52" s="3"/>
      <c r="G52" s="1"/>
      <c r="I52" s="11"/>
    </row>
    <row r="53" spans="1:9" x14ac:dyDescent="0.25">
      <c r="A53" s="1" t="s">
        <v>6</v>
      </c>
      <c r="E53" s="6"/>
      <c r="G53" s="1"/>
      <c r="H53" s="1" t="s">
        <v>6</v>
      </c>
      <c r="I53" s="11"/>
    </row>
    <row r="54" spans="1:9" x14ac:dyDescent="0.25">
      <c r="A54" s="1" t="s">
        <v>7</v>
      </c>
      <c r="B54" s="3" t="s">
        <v>1</v>
      </c>
      <c r="E54" s="7" t="s">
        <v>8</v>
      </c>
      <c r="G54" s="8" t="s">
        <v>9</v>
      </c>
      <c r="H54" s="1" t="s">
        <v>7</v>
      </c>
      <c r="I54" s="11"/>
    </row>
    <row r="55" spans="1:9" ht="18.75" x14ac:dyDescent="0.25">
      <c r="A55" s="1"/>
      <c r="B55" s="9" t="s">
        <v>52</v>
      </c>
      <c r="E55" s="1"/>
      <c r="G55" s="1"/>
      <c r="I55" s="11"/>
    </row>
    <row r="56" spans="1:9" x14ac:dyDescent="0.25">
      <c r="A56" s="1">
        <v>1</v>
      </c>
      <c r="B56" s="11" t="s">
        <v>53</v>
      </c>
      <c r="C56" s="12"/>
      <c r="D56" s="12"/>
      <c r="E56" s="36">
        <v>0</v>
      </c>
      <c r="G56" s="1" t="s">
        <v>54</v>
      </c>
      <c r="H56" s="1">
        <f>A56</f>
        <v>1</v>
      </c>
      <c r="I56" s="11"/>
    </row>
    <row r="57" spans="1:9" x14ac:dyDescent="0.25">
      <c r="A57" s="1">
        <f t="shared" ref="A57:A94" si="2">A56+1</f>
        <v>2</v>
      </c>
      <c r="B57" s="11"/>
      <c r="C57" s="12"/>
      <c r="D57" s="12"/>
      <c r="E57" s="33"/>
      <c r="G57" s="1"/>
      <c r="H57" s="1">
        <f t="shared" ref="H57:H94" si="3">H56+1</f>
        <v>2</v>
      </c>
    </row>
    <row r="58" spans="1:9" ht="18.75" x14ac:dyDescent="0.25">
      <c r="A58" s="1">
        <f t="shared" si="2"/>
        <v>3</v>
      </c>
      <c r="B58" s="11" t="s">
        <v>55</v>
      </c>
      <c r="C58" s="12"/>
      <c r="D58" s="12"/>
      <c r="E58" s="26">
        <v>1.6900735952303427E-2</v>
      </c>
      <c r="F58" s="37"/>
      <c r="G58" s="1" t="s">
        <v>56</v>
      </c>
      <c r="H58" s="1">
        <f t="shared" si="3"/>
        <v>3</v>
      </c>
    </row>
    <row r="59" spans="1:9" x14ac:dyDescent="0.25">
      <c r="A59" s="1">
        <f t="shared" si="2"/>
        <v>4</v>
      </c>
      <c r="B59" s="4" t="s">
        <v>57</v>
      </c>
      <c r="C59" s="12"/>
      <c r="D59" s="12"/>
      <c r="E59" s="38">
        <v>0</v>
      </c>
      <c r="G59" s="1" t="s">
        <v>58</v>
      </c>
      <c r="H59" s="1">
        <f t="shared" si="3"/>
        <v>4</v>
      </c>
    </row>
    <row r="60" spans="1:9" x14ac:dyDescent="0.25">
      <c r="A60" s="1">
        <f t="shared" si="2"/>
        <v>5</v>
      </c>
      <c r="B60" s="4" t="s">
        <v>59</v>
      </c>
      <c r="E60" s="39">
        <f>E59*E58</f>
        <v>0</v>
      </c>
      <c r="G60" s="1" t="s">
        <v>60</v>
      </c>
      <c r="H60" s="1">
        <f t="shared" si="3"/>
        <v>5</v>
      </c>
    </row>
    <row r="61" spans="1:9" x14ac:dyDescent="0.25">
      <c r="A61" s="1">
        <f t="shared" si="2"/>
        <v>6</v>
      </c>
      <c r="E61" s="29"/>
      <c r="G61" s="1"/>
      <c r="H61" s="1">
        <f t="shared" si="3"/>
        <v>6</v>
      </c>
    </row>
    <row r="62" spans="1:9" ht="18.75" x14ac:dyDescent="0.25">
      <c r="A62" s="1">
        <f t="shared" si="2"/>
        <v>7</v>
      </c>
      <c r="B62" s="11" t="s">
        <v>36</v>
      </c>
      <c r="E62" s="26">
        <v>0</v>
      </c>
      <c r="G62" s="1" t="s">
        <v>61</v>
      </c>
      <c r="H62" s="1">
        <f t="shared" si="3"/>
        <v>7</v>
      </c>
    </row>
    <row r="63" spans="1:9" x14ac:dyDescent="0.25">
      <c r="A63" s="1">
        <f t="shared" si="2"/>
        <v>8</v>
      </c>
      <c r="B63" s="4" t="s">
        <v>57</v>
      </c>
      <c r="E63" s="38">
        <v>0</v>
      </c>
      <c r="G63" s="1" t="s">
        <v>58</v>
      </c>
      <c r="H63" s="1">
        <f t="shared" si="3"/>
        <v>8</v>
      </c>
    </row>
    <row r="64" spans="1:9" x14ac:dyDescent="0.25">
      <c r="A64" s="1">
        <f t="shared" si="2"/>
        <v>9</v>
      </c>
      <c r="B64" s="4" t="s">
        <v>39</v>
      </c>
      <c r="E64" s="39">
        <f>E63*E62</f>
        <v>0</v>
      </c>
      <c r="G64" s="1" t="s">
        <v>62</v>
      </c>
      <c r="H64" s="1">
        <f t="shared" si="3"/>
        <v>9</v>
      </c>
    </row>
    <row r="65" spans="1:9" x14ac:dyDescent="0.25">
      <c r="A65" s="1">
        <f t="shared" si="2"/>
        <v>10</v>
      </c>
      <c r="E65" s="29"/>
      <c r="G65" s="1"/>
      <c r="H65" s="1">
        <f t="shared" si="3"/>
        <v>10</v>
      </c>
    </row>
    <row r="66" spans="1:9" ht="16.5" thickBot="1" x14ac:dyDescent="0.3">
      <c r="A66" s="1">
        <f t="shared" si="2"/>
        <v>11</v>
      </c>
      <c r="B66" s="4" t="s">
        <v>63</v>
      </c>
      <c r="E66" s="40">
        <f>E56+E60+E64</f>
        <v>0</v>
      </c>
      <c r="G66" s="1" t="s">
        <v>64</v>
      </c>
      <c r="H66" s="1">
        <f t="shared" si="3"/>
        <v>11</v>
      </c>
    </row>
    <row r="67" spans="1:9" ht="16.5" thickTop="1" x14ac:dyDescent="0.25">
      <c r="A67" s="1">
        <f t="shared" si="2"/>
        <v>12</v>
      </c>
      <c r="E67" s="29"/>
      <c r="G67" s="1"/>
      <c r="H67" s="1">
        <f t="shared" si="3"/>
        <v>12</v>
      </c>
    </row>
    <row r="68" spans="1:9" ht="18.75" x14ac:dyDescent="0.25">
      <c r="A68" s="1">
        <f t="shared" si="2"/>
        <v>13</v>
      </c>
      <c r="B68" s="41" t="s">
        <v>65</v>
      </c>
      <c r="E68" s="29"/>
      <c r="G68" s="1"/>
      <c r="H68" s="1">
        <f t="shared" si="3"/>
        <v>13</v>
      </c>
    </row>
    <row r="69" spans="1:9" x14ac:dyDescent="0.25">
      <c r="A69" s="1">
        <f t="shared" si="2"/>
        <v>14</v>
      </c>
      <c r="B69" s="11" t="s">
        <v>66</v>
      </c>
      <c r="E69" s="30">
        <v>0</v>
      </c>
      <c r="G69" s="1" t="s">
        <v>67</v>
      </c>
      <c r="H69" s="1">
        <f t="shared" si="3"/>
        <v>14</v>
      </c>
    </row>
    <row r="70" spans="1:9" x14ac:dyDescent="0.25">
      <c r="A70" s="1">
        <f t="shared" si="2"/>
        <v>15</v>
      </c>
      <c r="B70" s="11"/>
      <c r="E70" s="42"/>
      <c r="G70" s="1"/>
      <c r="H70" s="1">
        <f t="shared" si="3"/>
        <v>15</v>
      </c>
    </row>
    <row r="71" spans="1:9" x14ac:dyDescent="0.25">
      <c r="A71" s="1">
        <f t="shared" si="2"/>
        <v>16</v>
      </c>
      <c r="B71" s="11" t="s">
        <v>68</v>
      </c>
      <c r="E71" s="30">
        <f>E148</f>
        <v>0</v>
      </c>
      <c r="G71" s="1" t="s">
        <v>69</v>
      </c>
      <c r="H71" s="1">
        <f t="shared" si="3"/>
        <v>16</v>
      </c>
    </row>
    <row r="72" spans="1:9" ht="18.75" x14ac:dyDescent="0.25">
      <c r="A72" s="1">
        <f t="shared" si="2"/>
        <v>17</v>
      </c>
      <c r="B72" s="11" t="s">
        <v>30</v>
      </c>
      <c r="C72" s="12"/>
      <c r="D72" s="15"/>
      <c r="E72" s="43">
        <v>9.213478516201995E-2</v>
      </c>
      <c r="F72" s="3"/>
      <c r="G72" s="1" t="s">
        <v>70</v>
      </c>
      <c r="H72" s="1">
        <f t="shared" si="3"/>
        <v>17</v>
      </c>
    </row>
    <row r="73" spans="1:9" x14ac:dyDescent="0.25">
      <c r="A73" s="1">
        <f t="shared" si="2"/>
        <v>18</v>
      </c>
      <c r="B73" s="4" t="s">
        <v>71</v>
      </c>
      <c r="E73" s="39">
        <f>E71*E72</f>
        <v>0</v>
      </c>
      <c r="G73" s="1" t="s">
        <v>72</v>
      </c>
      <c r="H73" s="1">
        <f t="shared" si="3"/>
        <v>18</v>
      </c>
    </row>
    <row r="74" spans="1:9" x14ac:dyDescent="0.25">
      <c r="A74" s="1">
        <f t="shared" si="2"/>
        <v>19</v>
      </c>
      <c r="E74" s="29"/>
      <c r="G74" s="1"/>
      <c r="H74" s="1">
        <f t="shared" si="3"/>
        <v>19</v>
      </c>
    </row>
    <row r="75" spans="1:9" x14ac:dyDescent="0.25">
      <c r="A75" s="1">
        <f t="shared" si="2"/>
        <v>20</v>
      </c>
      <c r="B75" s="11" t="s">
        <v>68</v>
      </c>
      <c r="E75" s="30">
        <f>E148</f>
        <v>0</v>
      </c>
      <c r="G75" s="1" t="s">
        <v>69</v>
      </c>
      <c r="H75" s="1">
        <f t="shared" si="3"/>
        <v>20</v>
      </c>
    </row>
    <row r="76" spans="1:9" ht="18.75" x14ac:dyDescent="0.25">
      <c r="A76" s="1">
        <f t="shared" si="2"/>
        <v>21</v>
      </c>
      <c r="B76" s="11" t="s">
        <v>36</v>
      </c>
      <c r="C76" s="15"/>
      <c r="D76" s="15"/>
      <c r="E76" s="44">
        <v>0</v>
      </c>
      <c r="F76" s="3"/>
      <c r="G76" s="1" t="s">
        <v>73</v>
      </c>
      <c r="H76" s="1">
        <f t="shared" si="3"/>
        <v>21</v>
      </c>
      <c r="I76" s="15"/>
    </row>
    <row r="77" spans="1:9" x14ac:dyDescent="0.25">
      <c r="A77" s="1">
        <f t="shared" si="2"/>
        <v>22</v>
      </c>
      <c r="B77" s="4" t="s">
        <v>74</v>
      </c>
      <c r="E77" s="39">
        <f>E75*E76</f>
        <v>0</v>
      </c>
      <c r="G77" s="1" t="s">
        <v>75</v>
      </c>
      <c r="H77" s="1">
        <f t="shared" si="3"/>
        <v>22</v>
      </c>
    </row>
    <row r="78" spans="1:9" x14ac:dyDescent="0.25">
      <c r="A78" s="1">
        <f t="shared" si="2"/>
        <v>23</v>
      </c>
      <c r="E78" s="29"/>
      <c r="G78" s="1"/>
      <c r="H78" s="1">
        <f t="shared" si="3"/>
        <v>23</v>
      </c>
    </row>
    <row r="79" spans="1:9" ht="16.5" thickBot="1" x14ac:dyDescent="0.3">
      <c r="A79" s="1">
        <f t="shared" si="2"/>
        <v>24</v>
      </c>
      <c r="B79" s="4" t="s">
        <v>76</v>
      </c>
      <c r="E79" s="40">
        <f>E69+E73+E77</f>
        <v>0</v>
      </c>
      <c r="G79" s="1" t="s">
        <v>77</v>
      </c>
      <c r="H79" s="1">
        <f t="shared" si="3"/>
        <v>24</v>
      </c>
    </row>
    <row r="80" spans="1:9" ht="16.5" thickTop="1" x14ac:dyDescent="0.25">
      <c r="A80" s="1">
        <f t="shared" si="2"/>
        <v>25</v>
      </c>
      <c r="E80" s="29"/>
      <c r="G80" s="1"/>
      <c r="H80" s="1">
        <f t="shared" si="3"/>
        <v>25</v>
      </c>
    </row>
    <row r="81" spans="1:8" ht="18.75" x14ac:dyDescent="0.25">
      <c r="A81" s="1">
        <f t="shared" si="2"/>
        <v>26</v>
      </c>
      <c r="B81" s="41" t="s">
        <v>78</v>
      </c>
      <c r="C81" s="12"/>
      <c r="D81" s="12"/>
      <c r="E81" s="33"/>
      <c r="G81" s="1"/>
      <c r="H81" s="1">
        <f t="shared" si="3"/>
        <v>26</v>
      </c>
    </row>
    <row r="82" spans="1:8" x14ac:dyDescent="0.25">
      <c r="A82" s="1">
        <f t="shared" si="2"/>
        <v>27</v>
      </c>
      <c r="B82" s="4" t="s">
        <v>79</v>
      </c>
      <c r="C82" s="12"/>
      <c r="D82" s="12"/>
      <c r="E82" s="36">
        <f>E150</f>
        <v>0</v>
      </c>
      <c r="G82" s="1" t="s">
        <v>80</v>
      </c>
      <c r="H82" s="1">
        <f t="shared" si="3"/>
        <v>27</v>
      </c>
    </row>
    <row r="83" spans="1:8" ht="18.75" x14ac:dyDescent="0.25">
      <c r="A83" s="1">
        <f t="shared" si="2"/>
        <v>28</v>
      </c>
      <c r="B83" s="11" t="s">
        <v>30</v>
      </c>
      <c r="C83" s="12"/>
      <c r="D83" s="12"/>
      <c r="E83" s="45">
        <v>9.213478516201995E-2</v>
      </c>
      <c r="F83" s="3"/>
      <c r="G83" s="1" t="s">
        <v>70</v>
      </c>
      <c r="H83" s="1">
        <f t="shared" si="3"/>
        <v>28</v>
      </c>
    </row>
    <row r="84" spans="1:8" x14ac:dyDescent="0.25">
      <c r="A84" s="1">
        <f t="shared" si="2"/>
        <v>29</v>
      </c>
      <c r="B84" s="4" t="s">
        <v>81</v>
      </c>
      <c r="C84" s="12"/>
      <c r="D84" s="12"/>
      <c r="E84" s="46">
        <f>E82*E83</f>
        <v>0</v>
      </c>
      <c r="G84" s="1" t="s">
        <v>82</v>
      </c>
      <c r="H84" s="1">
        <f t="shared" si="3"/>
        <v>29</v>
      </c>
    </row>
    <row r="85" spans="1:8" x14ac:dyDescent="0.25">
      <c r="A85" s="1">
        <f t="shared" si="2"/>
        <v>30</v>
      </c>
      <c r="C85" s="12"/>
      <c r="D85" s="12"/>
      <c r="E85" s="33"/>
      <c r="G85" s="1"/>
      <c r="H85" s="1">
        <f t="shared" si="3"/>
        <v>30</v>
      </c>
    </row>
    <row r="86" spans="1:8" x14ac:dyDescent="0.25">
      <c r="A86" s="1">
        <f t="shared" si="2"/>
        <v>31</v>
      </c>
      <c r="B86" s="4" t="s">
        <v>79</v>
      </c>
      <c r="C86" s="12"/>
      <c r="D86" s="12"/>
      <c r="E86" s="36">
        <f>E150</f>
        <v>0</v>
      </c>
      <c r="G86" s="1" t="s">
        <v>80</v>
      </c>
      <c r="H86" s="1">
        <f t="shared" si="3"/>
        <v>31</v>
      </c>
    </row>
    <row r="87" spans="1:8" ht="18.75" x14ac:dyDescent="0.25">
      <c r="A87" s="1">
        <f t="shared" si="2"/>
        <v>32</v>
      </c>
      <c r="B87" s="11" t="s">
        <v>36</v>
      </c>
      <c r="C87" s="12"/>
      <c r="D87" s="12"/>
      <c r="E87" s="268">
        <v>0</v>
      </c>
      <c r="F87" s="14" t="s">
        <v>12</v>
      </c>
      <c r="G87" s="1" t="s">
        <v>569</v>
      </c>
      <c r="H87" s="1">
        <f t="shared" si="3"/>
        <v>32</v>
      </c>
    </row>
    <row r="88" spans="1:8" x14ac:dyDescent="0.25">
      <c r="A88" s="1">
        <f t="shared" si="2"/>
        <v>33</v>
      </c>
      <c r="B88" s="4" t="s">
        <v>83</v>
      </c>
      <c r="C88" s="12"/>
      <c r="D88" s="12"/>
      <c r="E88" s="46">
        <f>E86*E87</f>
        <v>0</v>
      </c>
      <c r="G88" s="1" t="s">
        <v>84</v>
      </c>
      <c r="H88" s="1">
        <f t="shared" si="3"/>
        <v>33</v>
      </c>
    </row>
    <row r="89" spans="1:8" x14ac:dyDescent="0.25">
      <c r="A89" s="1">
        <f t="shared" si="2"/>
        <v>34</v>
      </c>
      <c r="C89" s="12"/>
      <c r="D89" s="12"/>
      <c r="E89" s="33"/>
      <c r="G89" s="1"/>
      <c r="H89" s="1">
        <f t="shared" si="3"/>
        <v>34</v>
      </c>
    </row>
    <row r="90" spans="1:8" ht="16.5" thickBot="1" x14ac:dyDescent="0.3">
      <c r="A90" s="1">
        <f t="shared" si="2"/>
        <v>35</v>
      </c>
      <c r="B90" s="4" t="s">
        <v>85</v>
      </c>
      <c r="C90" s="12"/>
      <c r="D90" s="12"/>
      <c r="E90" s="40">
        <f>E84+E88</f>
        <v>0</v>
      </c>
      <c r="G90" s="1" t="s">
        <v>86</v>
      </c>
      <c r="H90" s="1">
        <f t="shared" si="3"/>
        <v>35</v>
      </c>
    </row>
    <row r="91" spans="1:8" ht="16.5" thickTop="1" x14ac:dyDescent="0.25">
      <c r="A91" s="1">
        <f t="shared" si="2"/>
        <v>36</v>
      </c>
      <c r="C91" s="12"/>
      <c r="D91" s="12"/>
      <c r="E91" s="33"/>
      <c r="G91" s="1"/>
      <c r="H91" s="1">
        <f t="shared" si="3"/>
        <v>36</v>
      </c>
    </row>
    <row r="92" spans="1:8" ht="19.5" thickBot="1" x14ac:dyDescent="0.3">
      <c r="A92" s="1">
        <f t="shared" si="2"/>
        <v>37</v>
      </c>
      <c r="B92" s="4" t="s">
        <v>87</v>
      </c>
      <c r="E92" s="47">
        <f>E66+E79+E90</f>
        <v>0</v>
      </c>
      <c r="G92" s="1" t="s">
        <v>88</v>
      </c>
      <c r="H92" s="1">
        <f t="shared" si="3"/>
        <v>37</v>
      </c>
    </row>
    <row r="93" spans="1:8" ht="16.5" thickTop="1" x14ac:dyDescent="0.25">
      <c r="A93" s="1">
        <f t="shared" si="2"/>
        <v>38</v>
      </c>
      <c r="C93" s="12"/>
      <c r="D93" s="12"/>
      <c r="E93" s="33"/>
      <c r="G93" s="1"/>
      <c r="H93" s="1">
        <f t="shared" si="3"/>
        <v>38</v>
      </c>
    </row>
    <row r="94" spans="1:8" ht="19.5" thickBot="1" x14ac:dyDescent="0.3">
      <c r="A94" s="1">
        <f t="shared" si="2"/>
        <v>39</v>
      </c>
      <c r="B94" s="41" t="s">
        <v>89</v>
      </c>
      <c r="C94" s="12"/>
      <c r="D94" s="12"/>
      <c r="E94" s="32">
        <f>+E40+E92</f>
        <v>986139.72960037761</v>
      </c>
      <c r="F94" s="14" t="s">
        <v>12</v>
      </c>
      <c r="G94" s="1" t="s">
        <v>90</v>
      </c>
      <c r="H94" s="1">
        <f t="shared" si="3"/>
        <v>39</v>
      </c>
    </row>
    <row r="95" spans="1:8" ht="16.5" thickTop="1" x14ac:dyDescent="0.25">
      <c r="A95" s="1"/>
      <c r="B95" s="41"/>
      <c r="C95" s="12"/>
      <c r="D95" s="12"/>
      <c r="E95" s="33"/>
      <c r="F95" s="3"/>
      <c r="G95" s="1"/>
    </row>
    <row r="96" spans="1:8" x14ac:dyDescent="0.25">
      <c r="A96" s="1"/>
      <c r="B96" s="41"/>
      <c r="C96" s="12"/>
      <c r="D96" s="12"/>
      <c r="E96" s="33"/>
      <c r="F96" s="3"/>
      <c r="G96" s="1"/>
    </row>
    <row r="97" spans="1:8" x14ac:dyDescent="0.25">
      <c r="A97" s="14" t="s">
        <v>12</v>
      </c>
      <c r="B97" s="34" t="str">
        <f>B43</f>
        <v>Items in BOLD have changed due to clearing the ROE Adder to zero for the TO6 Cycle 1 filing ER25-270 as compared to the original TO5 Cycle 6 filing ER24-524.</v>
      </c>
      <c r="C97" s="12"/>
      <c r="D97" s="12"/>
      <c r="E97" s="33"/>
      <c r="F97" s="3"/>
      <c r="G97" s="1"/>
    </row>
    <row r="98" spans="1:8" ht="18.75" x14ac:dyDescent="0.25">
      <c r="A98" s="35">
        <v>1</v>
      </c>
      <c r="B98" s="4" t="s">
        <v>51</v>
      </c>
      <c r="C98" s="12"/>
      <c r="D98" s="12"/>
      <c r="E98" s="33"/>
      <c r="G98" s="1"/>
    </row>
    <row r="99" spans="1:8" ht="18.75" x14ac:dyDescent="0.25">
      <c r="A99" s="35">
        <v>2</v>
      </c>
      <c r="B99" s="4" t="s">
        <v>91</v>
      </c>
      <c r="C99" s="12"/>
      <c r="D99" s="12"/>
      <c r="E99" s="48"/>
      <c r="F99" s="21"/>
      <c r="G99" s="1"/>
    </row>
    <row r="100" spans="1:8" ht="18.75" x14ac:dyDescent="0.25">
      <c r="A100" s="35">
        <v>3</v>
      </c>
      <c r="B100" s="4" t="s">
        <v>92</v>
      </c>
      <c r="C100" s="12"/>
      <c r="D100" s="12"/>
      <c r="E100" s="33"/>
      <c r="G100" s="1"/>
    </row>
    <row r="101" spans="1:8" x14ac:dyDescent="0.25">
      <c r="A101" s="1"/>
      <c r="B101" s="3"/>
      <c r="C101" s="12"/>
      <c r="D101" s="12"/>
      <c r="E101" s="33"/>
      <c r="G101" s="1"/>
    </row>
    <row r="102" spans="1:8" x14ac:dyDescent="0.25">
      <c r="A102" s="1"/>
      <c r="C102" s="12"/>
      <c r="D102" s="12"/>
      <c r="E102" s="33"/>
      <c r="G102" s="1"/>
    </row>
    <row r="103" spans="1:8" x14ac:dyDescent="0.25">
      <c r="A103" s="1"/>
      <c r="B103" s="410" t="s">
        <v>0</v>
      </c>
      <c r="C103" s="411"/>
      <c r="D103" s="411"/>
      <c r="E103" s="411"/>
      <c r="F103" s="411"/>
      <c r="G103" s="411"/>
    </row>
    <row r="104" spans="1:8" x14ac:dyDescent="0.25">
      <c r="A104" s="1"/>
      <c r="B104" s="410" t="s">
        <v>2</v>
      </c>
      <c r="C104" s="411"/>
      <c r="D104" s="411"/>
      <c r="E104" s="411"/>
      <c r="F104" s="411"/>
      <c r="G104" s="411"/>
    </row>
    <row r="105" spans="1:8" ht="17.25" x14ac:dyDescent="0.25">
      <c r="A105" s="1" t="s">
        <v>1</v>
      </c>
      <c r="B105" s="410" t="s">
        <v>3</v>
      </c>
      <c r="C105" s="412"/>
      <c r="D105" s="412"/>
      <c r="E105" s="412"/>
      <c r="F105" s="412"/>
      <c r="G105" s="412"/>
      <c r="H105" s="1" t="s">
        <v>1</v>
      </c>
    </row>
    <row r="106" spans="1:8" x14ac:dyDescent="0.25">
      <c r="A106" s="1"/>
      <c r="B106" s="415" t="str">
        <f>B5</f>
        <v>For the Base Period &amp; True-Up Period Ending December 31, 2022</v>
      </c>
      <c r="C106" s="416"/>
      <c r="D106" s="416"/>
      <c r="E106" s="416"/>
      <c r="F106" s="416"/>
      <c r="G106" s="416"/>
    </row>
    <row r="107" spans="1:8" x14ac:dyDescent="0.25">
      <c r="A107" s="1"/>
      <c r="B107" s="414" t="s">
        <v>5</v>
      </c>
      <c r="C107" s="411"/>
      <c r="D107" s="411"/>
      <c r="E107" s="411"/>
      <c r="F107" s="411"/>
      <c r="G107" s="411"/>
    </row>
    <row r="108" spans="1:8" x14ac:dyDescent="0.25">
      <c r="A108" s="1"/>
      <c r="B108" s="5"/>
      <c r="C108" s="3"/>
      <c r="D108" s="3"/>
      <c r="E108" s="3"/>
      <c r="F108" s="3"/>
      <c r="G108" s="3"/>
    </row>
    <row r="109" spans="1:8" x14ac:dyDescent="0.25">
      <c r="A109" s="1" t="s">
        <v>6</v>
      </c>
      <c r="E109" s="6"/>
      <c r="G109" s="1"/>
      <c r="H109" s="1" t="s">
        <v>6</v>
      </c>
    </row>
    <row r="110" spans="1:8" x14ac:dyDescent="0.25">
      <c r="A110" s="1" t="s">
        <v>7</v>
      </c>
      <c r="B110" s="3" t="s">
        <v>1</v>
      </c>
      <c r="E110" s="7" t="s">
        <v>8</v>
      </c>
      <c r="G110" s="8" t="s">
        <v>9</v>
      </c>
      <c r="H110" s="1" t="s">
        <v>7</v>
      </c>
    </row>
    <row r="111" spans="1:8" x14ac:dyDescent="0.25">
      <c r="A111" s="1"/>
      <c r="B111" s="9" t="s">
        <v>93</v>
      </c>
      <c r="C111" s="49"/>
      <c r="D111" s="49"/>
      <c r="E111" s="49"/>
      <c r="G111" s="1"/>
    </row>
    <row r="112" spans="1:8" x14ac:dyDescent="0.25">
      <c r="A112" s="1">
        <v>1</v>
      </c>
      <c r="B112" s="50" t="s">
        <v>94</v>
      </c>
      <c r="C112" s="49"/>
      <c r="D112" s="49"/>
      <c r="E112" s="49"/>
      <c r="G112" s="1"/>
      <c r="H112" s="1">
        <f>A112</f>
        <v>1</v>
      </c>
    </row>
    <row r="113" spans="1:9" x14ac:dyDescent="0.25">
      <c r="A113" s="1">
        <f t="shared" ref="A113:A150" si="4">A112+1</f>
        <v>2</v>
      </c>
      <c r="B113" s="11" t="s">
        <v>95</v>
      </c>
      <c r="C113" s="49"/>
      <c r="D113" s="49"/>
      <c r="E113" s="51">
        <f>E182</f>
        <v>5742870.3885823078</v>
      </c>
      <c r="F113" s="21"/>
      <c r="G113" s="1" t="s">
        <v>96</v>
      </c>
      <c r="H113" s="1">
        <f t="shared" ref="H113:H150" si="5">H112+1</f>
        <v>2</v>
      </c>
    </row>
    <row r="114" spans="1:9" x14ac:dyDescent="0.25">
      <c r="A114" s="1">
        <f t="shared" si="4"/>
        <v>3</v>
      </c>
      <c r="B114" s="11" t="s">
        <v>97</v>
      </c>
      <c r="C114" s="49"/>
      <c r="D114" s="49"/>
      <c r="E114" s="52">
        <f>E183</f>
        <v>6027.5670815509511</v>
      </c>
      <c r="F114" s="21"/>
      <c r="G114" s="1" t="s">
        <v>98</v>
      </c>
      <c r="H114" s="1">
        <f t="shared" si="5"/>
        <v>3</v>
      </c>
    </row>
    <row r="115" spans="1:9" x14ac:dyDescent="0.25">
      <c r="A115" s="1">
        <f t="shared" si="4"/>
        <v>4</v>
      </c>
      <c r="B115" s="11" t="s">
        <v>99</v>
      </c>
      <c r="C115" s="49"/>
      <c r="D115" s="49"/>
      <c r="E115" s="52">
        <f>E184</f>
        <v>62222.482626642326</v>
      </c>
      <c r="G115" s="1" t="s">
        <v>100</v>
      </c>
      <c r="H115" s="1">
        <f t="shared" si="5"/>
        <v>4</v>
      </c>
    </row>
    <row r="116" spans="1:9" x14ac:dyDescent="0.25">
      <c r="A116" s="1">
        <f t="shared" si="4"/>
        <v>5</v>
      </c>
      <c r="B116" s="11" t="s">
        <v>101</v>
      </c>
      <c r="C116" s="49"/>
      <c r="D116" s="49"/>
      <c r="E116" s="53">
        <f>E185</f>
        <v>175604.14782214613</v>
      </c>
      <c r="G116" s="1" t="s">
        <v>102</v>
      </c>
      <c r="H116" s="1">
        <f t="shared" si="5"/>
        <v>5</v>
      </c>
    </row>
    <row r="117" spans="1:9" x14ac:dyDescent="0.25">
      <c r="A117" s="1">
        <f t="shared" si="4"/>
        <v>6</v>
      </c>
      <c r="B117" s="11" t="s">
        <v>103</v>
      </c>
      <c r="C117" s="1"/>
      <c r="D117" s="1"/>
      <c r="E117" s="39">
        <f>SUM(E113:E116)</f>
        <v>5986724.5861126473</v>
      </c>
      <c r="F117" s="21"/>
      <c r="G117" s="1" t="s">
        <v>104</v>
      </c>
      <c r="H117" s="1">
        <f t="shared" si="5"/>
        <v>6</v>
      </c>
    </row>
    <row r="118" spans="1:9" x14ac:dyDescent="0.25">
      <c r="A118" s="1">
        <f t="shared" si="4"/>
        <v>7</v>
      </c>
      <c r="C118" s="1"/>
      <c r="D118" s="1"/>
      <c r="E118" s="22"/>
      <c r="G118" s="1"/>
      <c r="H118" s="1">
        <f t="shared" si="5"/>
        <v>7</v>
      </c>
    </row>
    <row r="119" spans="1:9" x14ac:dyDescent="0.25">
      <c r="A119" s="1">
        <f t="shared" si="4"/>
        <v>8</v>
      </c>
      <c r="B119" s="50" t="s">
        <v>105</v>
      </c>
      <c r="C119" s="1"/>
      <c r="D119" s="1"/>
      <c r="E119" s="22"/>
      <c r="G119" s="1"/>
      <c r="H119" s="1">
        <f t="shared" si="5"/>
        <v>8</v>
      </c>
    </row>
    <row r="120" spans="1:9" x14ac:dyDescent="0.25">
      <c r="A120" s="1">
        <f t="shared" si="4"/>
        <v>9</v>
      </c>
      <c r="B120" s="11" t="s">
        <v>106</v>
      </c>
      <c r="C120" s="1"/>
      <c r="D120" s="1"/>
      <c r="E120" s="54">
        <v>0</v>
      </c>
      <c r="F120" s="21"/>
      <c r="G120" s="1" t="s">
        <v>107</v>
      </c>
      <c r="H120" s="1">
        <f t="shared" si="5"/>
        <v>9</v>
      </c>
    </row>
    <row r="121" spans="1:9" x14ac:dyDescent="0.25">
      <c r="A121" s="1">
        <f t="shared" si="4"/>
        <v>10</v>
      </c>
      <c r="B121" s="11" t="s">
        <v>108</v>
      </c>
      <c r="C121" s="1"/>
      <c r="D121" s="1"/>
      <c r="E121" s="55">
        <v>0</v>
      </c>
      <c r="G121" s="1" t="s">
        <v>109</v>
      </c>
      <c r="H121" s="1">
        <f t="shared" si="5"/>
        <v>10</v>
      </c>
    </row>
    <row r="122" spans="1:9" x14ac:dyDescent="0.25">
      <c r="A122" s="1">
        <f t="shared" si="4"/>
        <v>11</v>
      </c>
      <c r="B122" s="11" t="s">
        <v>110</v>
      </c>
      <c r="C122" s="1"/>
      <c r="D122" s="1"/>
      <c r="E122" s="56">
        <f>SUM(E120:E121)</f>
        <v>0</v>
      </c>
      <c r="F122" s="21"/>
      <c r="G122" s="1" t="s">
        <v>111</v>
      </c>
      <c r="H122" s="1">
        <f t="shared" si="5"/>
        <v>11</v>
      </c>
    </row>
    <row r="123" spans="1:9" x14ac:dyDescent="0.25">
      <c r="A123" s="1">
        <f t="shared" si="4"/>
        <v>12</v>
      </c>
      <c r="B123" s="11"/>
      <c r="C123" s="1"/>
      <c r="D123" s="1"/>
      <c r="E123" s="33"/>
      <c r="G123" s="1"/>
      <c r="H123" s="1">
        <f t="shared" si="5"/>
        <v>12</v>
      </c>
    </row>
    <row r="124" spans="1:9" x14ac:dyDescent="0.25">
      <c r="A124" s="1">
        <f t="shared" si="4"/>
        <v>13</v>
      </c>
      <c r="B124" s="50" t="s">
        <v>112</v>
      </c>
      <c r="E124" s="22"/>
      <c r="G124" s="1"/>
      <c r="H124" s="1">
        <f t="shared" si="5"/>
        <v>13</v>
      </c>
    </row>
    <row r="125" spans="1:9" ht="18.75" x14ac:dyDescent="0.25">
      <c r="A125" s="1">
        <f t="shared" si="4"/>
        <v>14</v>
      </c>
      <c r="B125" s="4" t="s">
        <v>113</v>
      </c>
      <c r="C125" s="1"/>
      <c r="D125" s="1"/>
      <c r="E125" s="30">
        <v>-1061030.6132888591</v>
      </c>
      <c r="F125" s="14"/>
      <c r="G125" s="1" t="s">
        <v>114</v>
      </c>
      <c r="H125" s="1">
        <f t="shared" si="5"/>
        <v>14</v>
      </c>
      <c r="I125" s="57"/>
    </row>
    <row r="126" spans="1:9" x14ac:dyDescent="0.25">
      <c r="A126" s="1">
        <f t="shared" si="4"/>
        <v>15</v>
      </c>
      <c r="B126" s="4" t="s">
        <v>115</v>
      </c>
      <c r="C126" s="1"/>
      <c r="D126" s="1"/>
      <c r="E126" s="24">
        <v>0</v>
      </c>
      <c r="G126" s="1" t="s">
        <v>116</v>
      </c>
      <c r="H126" s="1">
        <f t="shared" si="5"/>
        <v>15</v>
      </c>
    </row>
    <row r="127" spans="1:9" x14ac:dyDescent="0.25">
      <c r="A127" s="1">
        <f t="shared" si="4"/>
        <v>16</v>
      </c>
      <c r="B127" s="11" t="s">
        <v>117</v>
      </c>
      <c r="C127" s="1"/>
      <c r="D127" s="1"/>
      <c r="E127" s="39">
        <f>SUM(E125:E126)</f>
        <v>-1061030.6132888591</v>
      </c>
      <c r="F127" s="14"/>
      <c r="G127" s="1" t="s">
        <v>118</v>
      </c>
      <c r="H127" s="1">
        <f t="shared" si="5"/>
        <v>16</v>
      </c>
    </row>
    <row r="128" spans="1:9" x14ac:dyDescent="0.25">
      <c r="A128" s="1">
        <f t="shared" si="4"/>
        <v>17</v>
      </c>
      <c r="C128" s="1"/>
      <c r="D128" s="1"/>
      <c r="E128" s="15"/>
      <c r="G128" s="1"/>
      <c r="H128" s="1">
        <f t="shared" si="5"/>
        <v>17</v>
      </c>
    </row>
    <row r="129" spans="1:9" x14ac:dyDescent="0.25">
      <c r="A129" s="1">
        <f t="shared" si="4"/>
        <v>18</v>
      </c>
      <c r="B129" s="50" t="s">
        <v>119</v>
      </c>
      <c r="C129" s="1"/>
      <c r="D129" s="1"/>
      <c r="E129" s="15"/>
      <c r="G129" s="1"/>
      <c r="H129" s="1">
        <f t="shared" si="5"/>
        <v>18</v>
      </c>
    </row>
    <row r="130" spans="1:9" x14ac:dyDescent="0.25">
      <c r="A130" s="1">
        <f t="shared" si="4"/>
        <v>19</v>
      </c>
      <c r="B130" s="11" t="s">
        <v>120</v>
      </c>
      <c r="C130" s="1"/>
      <c r="D130" s="1"/>
      <c r="E130" s="51">
        <v>46789.030824354108</v>
      </c>
      <c r="F130" s="21"/>
      <c r="G130" s="1" t="s">
        <v>121</v>
      </c>
      <c r="H130" s="1">
        <f t="shared" si="5"/>
        <v>19</v>
      </c>
    </row>
    <row r="131" spans="1:9" x14ac:dyDescent="0.25">
      <c r="A131" s="1">
        <f t="shared" si="4"/>
        <v>20</v>
      </c>
      <c r="B131" s="11" t="s">
        <v>122</v>
      </c>
      <c r="C131" s="1"/>
      <c r="D131" s="1"/>
      <c r="E131" s="52">
        <v>44866.127949034191</v>
      </c>
      <c r="F131" s="21"/>
      <c r="G131" s="1" t="s">
        <v>123</v>
      </c>
      <c r="H131" s="1">
        <f t="shared" si="5"/>
        <v>20</v>
      </c>
    </row>
    <row r="132" spans="1:9" x14ac:dyDescent="0.25">
      <c r="A132" s="1">
        <f t="shared" si="4"/>
        <v>21</v>
      </c>
      <c r="B132" s="11" t="s">
        <v>124</v>
      </c>
      <c r="C132" s="1"/>
      <c r="D132" s="1"/>
      <c r="E132" s="53">
        <v>25587.811568053789</v>
      </c>
      <c r="F132" s="14"/>
      <c r="G132" s="1" t="s">
        <v>125</v>
      </c>
      <c r="H132" s="1">
        <f t="shared" si="5"/>
        <v>21</v>
      </c>
    </row>
    <row r="133" spans="1:9" x14ac:dyDescent="0.25">
      <c r="A133" s="1">
        <f t="shared" si="4"/>
        <v>22</v>
      </c>
      <c r="B133" s="11" t="s">
        <v>126</v>
      </c>
      <c r="E133" s="39">
        <f>SUM(E130:E132)</f>
        <v>117242.97034144209</v>
      </c>
      <c r="F133" s="14"/>
      <c r="G133" s="1" t="s">
        <v>127</v>
      </c>
      <c r="H133" s="1">
        <f t="shared" si="5"/>
        <v>22</v>
      </c>
    </row>
    <row r="134" spans="1:9" x14ac:dyDescent="0.25">
      <c r="A134" s="1">
        <f t="shared" si="4"/>
        <v>23</v>
      </c>
      <c r="B134" s="11"/>
      <c r="E134" s="22"/>
      <c r="G134" s="1"/>
      <c r="H134" s="1">
        <f t="shared" si="5"/>
        <v>23</v>
      </c>
    </row>
    <row r="135" spans="1:9" x14ac:dyDescent="0.25">
      <c r="A135" s="1">
        <f t="shared" si="4"/>
        <v>24</v>
      </c>
      <c r="B135" s="11" t="s">
        <v>128</v>
      </c>
      <c r="E135" s="54">
        <v>0</v>
      </c>
      <c r="G135" s="1" t="s">
        <v>129</v>
      </c>
      <c r="H135" s="1">
        <f t="shared" si="5"/>
        <v>24</v>
      </c>
    </row>
    <row r="136" spans="1:9" x14ac:dyDescent="0.25">
      <c r="A136" s="1">
        <f t="shared" si="4"/>
        <v>25</v>
      </c>
      <c r="B136" s="11" t="s">
        <v>130</v>
      </c>
      <c r="E136" s="38">
        <v>-10934.227962302526</v>
      </c>
      <c r="G136" s="1" t="s">
        <v>131</v>
      </c>
      <c r="H136" s="1">
        <f t="shared" si="5"/>
        <v>25</v>
      </c>
    </row>
    <row r="137" spans="1:9" x14ac:dyDescent="0.25">
      <c r="A137" s="1">
        <f t="shared" si="4"/>
        <v>26</v>
      </c>
      <c r="B137" s="11"/>
      <c r="E137" s="22"/>
      <c r="G137" s="1"/>
      <c r="H137" s="1">
        <f t="shared" si="5"/>
        <v>26</v>
      </c>
    </row>
    <row r="138" spans="1:9" ht="16.5" thickBot="1" x14ac:dyDescent="0.3">
      <c r="A138" s="1">
        <f t="shared" si="4"/>
        <v>27</v>
      </c>
      <c r="B138" s="11" t="s">
        <v>132</v>
      </c>
      <c r="E138" s="68">
        <f>E135+E133+E127+E122+E117+E136</f>
        <v>5032002.7152029276</v>
      </c>
      <c r="F138" s="14"/>
      <c r="G138" s="1" t="s">
        <v>133</v>
      </c>
      <c r="H138" s="1">
        <f t="shared" si="5"/>
        <v>27</v>
      </c>
      <c r="I138" s="60"/>
    </row>
    <row r="139" spans="1:9" ht="16.5" thickTop="1" x14ac:dyDescent="0.25">
      <c r="A139" s="1">
        <f t="shared" si="4"/>
        <v>28</v>
      </c>
      <c r="B139" s="11"/>
      <c r="E139" s="29"/>
      <c r="G139" s="1"/>
      <c r="H139" s="1">
        <f t="shared" si="5"/>
        <v>28</v>
      </c>
    </row>
    <row r="140" spans="1:9" ht="18.75" x14ac:dyDescent="0.25">
      <c r="A140" s="1">
        <f t="shared" si="4"/>
        <v>29</v>
      </c>
      <c r="B140" s="9" t="s">
        <v>134</v>
      </c>
      <c r="E140" s="29"/>
      <c r="G140" s="1"/>
      <c r="H140" s="1">
        <f t="shared" si="5"/>
        <v>29</v>
      </c>
    </row>
    <row r="141" spans="1:9" x14ac:dyDescent="0.25">
      <c r="A141" s="1">
        <f t="shared" si="4"/>
        <v>30</v>
      </c>
      <c r="B141" s="11" t="s">
        <v>135</v>
      </c>
      <c r="E141" s="30">
        <f>E191</f>
        <v>0</v>
      </c>
      <c r="G141" s="1" t="s">
        <v>136</v>
      </c>
      <c r="H141" s="1">
        <f t="shared" si="5"/>
        <v>30</v>
      </c>
    </row>
    <row r="142" spans="1:9" x14ac:dyDescent="0.25">
      <c r="A142" s="1">
        <f t="shared" si="4"/>
        <v>31</v>
      </c>
      <c r="B142" s="11" t="s">
        <v>137</v>
      </c>
      <c r="E142" s="24">
        <v>0</v>
      </c>
      <c r="G142" s="1" t="s">
        <v>138</v>
      </c>
      <c r="H142" s="1">
        <f t="shared" si="5"/>
        <v>31</v>
      </c>
    </row>
    <row r="143" spans="1:9" x14ac:dyDescent="0.25">
      <c r="A143" s="1">
        <f t="shared" si="4"/>
        <v>32</v>
      </c>
      <c r="B143" s="4" t="s">
        <v>139</v>
      </c>
      <c r="E143" s="39">
        <f>SUM(E141:E142)</f>
        <v>0</v>
      </c>
      <c r="G143" s="1" t="s">
        <v>140</v>
      </c>
      <c r="H143" s="1">
        <f t="shared" si="5"/>
        <v>32</v>
      </c>
    </row>
    <row r="144" spans="1:9" x14ac:dyDescent="0.25">
      <c r="A144" s="1">
        <f t="shared" si="4"/>
        <v>33</v>
      </c>
      <c r="B144" s="11"/>
      <c r="E144" s="29"/>
      <c r="G144" s="1"/>
      <c r="H144" s="1">
        <f t="shared" si="5"/>
        <v>33</v>
      </c>
    </row>
    <row r="145" spans="1:8" ht="18.75" x14ac:dyDescent="0.25">
      <c r="A145" s="1">
        <f t="shared" si="4"/>
        <v>34</v>
      </c>
      <c r="B145" s="9" t="s">
        <v>141</v>
      </c>
      <c r="E145" s="29"/>
      <c r="G145" s="1"/>
      <c r="H145" s="1">
        <f t="shared" si="5"/>
        <v>34</v>
      </c>
    </row>
    <row r="146" spans="1:8" x14ac:dyDescent="0.25">
      <c r="A146" s="1">
        <f t="shared" si="4"/>
        <v>35</v>
      </c>
      <c r="B146" s="11" t="s">
        <v>142</v>
      </c>
      <c r="E146" s="30">
        <v>0</v>
      </c>
      <c r="G146" s="1" t="s">
        <v>143</v>
      </c>
      <c r="H146" s="1">
        <f t="shared" si="5"/>
        <v>35</v>
      </c>
    </row>
    <row r="147" spans="1:8" x14ac:dyDescent="0.25">
      <c r="A147" s="1">
        <f t="shared" si="4"/>
        <v>36</v>
      </c>
      <c r="B147" s="4" t="s">
        <v>144</v>
      </c>
      <c r="E147" s="17">
        <v>0</v>
      </c>
      <c r="G147" s="1" t="s">
        <v>145</v>
      </c>
      <c r="H147" s="1">
        <f t="shared" si="5"/>
        <v>36</v>
      </c>
    </row>
    <row r="148" spans="1:8" x14ac:dyDescent="0.25">
      <c r="A148" s="1">
        <f t="shared" si="4"/>
        <v>37</v>
      </c>
      <c r="B148" s="4" t="s">
        <v>146</v>
      </c>
      <c r="E148" s="39">
        <f>SUM(E146:E147)</f>
        <v>0</v>
      </c>
      <c r="G148" s="1" t="s">
        <v>147</v>
      </c>
      <c r="H148" s="1">
        <f t="shared" si="5"/>
        <v>37</v>
      </c>
    </row>
    <row r="149" spans="1:8" x14ac:dyDescent="0.25">
      <c r="A149" s="1">
        <f t="shared" si="4"/>
        <v>38</v>
      </c>
      <c r="B149" s="11"/>
      <c r="E149" s="29"/>
      <c r="G149" s="1"/>
      <c r="H149" s="1">
        <f t="shared" si="5"/>
        <v>38</v>
      </c>
    </row>
    <row r="150" spans="1:8" ht="18.75" x14ac:dyDescent="0.25">
      <c r="A150" s="1">
        <f t="shared" si="4"/>
        <v>39</v>
      </c>
      <c r="B150" s="9" t="s">
        <v>148</v>
      </c>
      <c r="E150" s="30">
        <v>0</v>
      </c>
      <c r="G150" s="1" t="s">
        <v>149</v>
      </c>
      <c r="H150" s="1">
        <f t="shared" si="5"/>
        <v>39</v>
      </c>
    </row>
    <row r="151" spans="1:8" x14ac:dyDescent="0.25">
      <c r="A151" s="1"/>
      <c r="B151" s="11"/>
      <c r="E151" s="29"/>
      <c r="G151" s="1"/>
    </row>
    <row r="152" spans="1:8" x14ac:dyDescent="0.25">
      <c r="A152" s="1"/>
      <c r="B152" s="11"/>
      <c r="E152" s="29"/>
      <c r="G152" s="1"/>
    </row>
    <row r="153" spans="1:8" x14ac:dyDescent="0.25">
      <c r="A153" s="14"/>
      <c r="B153" s="34"/>
      <c r="E153" s="29"/>
      <c r="G153" s="1"/>
    </row>
    <row r="154" spans="1:8" ht="18.75" x14ac:dyDescent="0.25">
      <c r="A154" s="35">
        <v>1</v>
      </c>
      <c r="B154" s="11" t="s">
        <v>150</v>
      </c>
      <c r="E154" s="29"/>
      <c r="G154" s="1"/>
    </row>
    <row r="155" spans="1:8" ht="18.75" x14ac:dyDescent="0.25">
      <c r="A155" s="35">
        <v>2</v>
      </c>
      <c r="B155" s="4" t="s">
        <v>91</v>
      </c>
      <c r="E155" s="29"/>
      <c r="G155" s="1"/>
    </row>
    <row r="156" spans="1:8" x14ac:dyDescent="0.25">
      <c r="A156" s="1"/>
      <c r="B156" s="3"/>
      <c r="E156" s="29"/>
      <c r="G156" s="1"/>
    </row>
    <row r="157" spans="1:8" x14ac:dyDescent="0.25">
      <c r="A157" s="1"/>
      <c r="B157" s="3"/>
      <c r="E157" s="29"/>
      <c r="G157" s="1"/>
    </row>
    <row r="158" spans="1:8" x14ac:dyDescent="0.25">
      <c r="A158" s="1"/>
      <c r="B158" s="410" t="s">
        <v>0</v>
      </c>
      <c r="C158" s="411"/>
      <c r="D158" s="411"/>
      <c r="E158" s="411"/>
      <c r="F158" s="411"/>
      <c r="G158" s="411"/>
    </row>
    <row r="159" spans="1:8" x14ac:dyDescent="0.25">
      <c r="A159" s="1" t="s">
        <v>1</v>
      </c>
      <c r="B159" s="410" t="s">
        <v>2</v>
      </c>
      <c r="C159" s="411"/>
      <c r="D159" s="411"/>
      <c r="E159" s="411"/>
      <c r="F159" s="411"/>
      <c r="G159" s="411"/>
    </row>
    <row r="160" spans="1:8" ht="17.25" x14ac:dyDescent="0.25">
      <c r="A160" s="1"/>
      <c r="B160" s="410" t="s">
        <v>3</v>
      </c>
      <c r="C160" s="412"/>
      <c r="D160" s="412"/>
      <c r="E160" s="412"/>
      <c r="F160" s="412"/>
      <c r="G160" s="412"/>
    </row>
    <row r="161" spans="1:10" x14ac:dyDescent="0.25">
      <c r="A161" s="1"/>
      <c r="B161" s="415" t="str">
        <f>B5</f>
        <v>For the Base Period &amp; True-Up Period Ending December 31, 2022</v>
      </c>
      <c r="C161" s="416"/>
      <c r="D161" s="416"/>
      <c r="E161" s="416"/>
      <c r="F161" s="416"/>
      <c r="G161" s="416"/>
    </row>
    <row r="162" spans="1:10" x14ac:dyDescent="0.25">
      <c r="A162" s="1"/>
      <c r="B162" s="414" t="s">
        <v>5</v>
      </c>
      <c r="C162" s="411"/>
      <c r="D162" s="411"/>
      <c r="E162" s="411"/>
      <c r="F162" s="411"/>
      <c r="G162" s="411"/>
    </row>
    <row r="163" spans="1:10" x14ac:dyDescent="0.25">
      <c r="A163" s="1"/>
      <c r="B163" s="61"/>
    </row>
    <row r="164" spans="1:10" x14ac:dyDescent="0.25">
      <c r="A164" s="1" t="s">
        <v>6</v>
      </c>
      <c r="E164" s="6"/>
      <c r="G164" s="1"/>
      <c r="H164" s="1" t="s">
        <v>6</v>
      </c>
    </row>
    <row r="165" spans="1:10" x14ac:dyDescent="0.25">
      <c r="A165" s="1" t="s">
        <v>7</v>
      </c>
      <c r="B165" s="3" t="s">
        <v>1</v>
      </c>
      <c r="E165" s="7" t="s">
        <v>8</v>
      </c>
      <c r="G165" s="8" t="s">
        <v>9</v>
      </c>
      <c r="H165" s="1" t="s">
        <v>7</v>
      </c>
    </row>
    <row r="166" spans="1:10" x14ac:dyDescent="0.25">
      <c r="A166" s="1"/>
      <c r="B166" s="9" t="s">
        <v>151</v>
      </c>
      <c r="E166" s="6"/>
      <c r="G166" s="1"/>
    </row>
    <row r="167" spans="1:10" x14ac:dyDescent="0.25">
      <c r="A167" s="1">
        <v>1</v>
      </c>
      <c r="B167" s="50" t="s">
        <v>152</v>
      </c>
      <c r="E167" s="6"/>
      <c r="G167" s="1"/>
      <c r="H167" s="1">
        <f>A167</f>
        <v>1</v>
      </c>
    </row>
    <row r="168" spans="1:10" x14ac:dyDescent="0.25">
      <c r="A168" s="1">
        <f t="shared" ref="A168:A191" si="6">A167+1</f>
        <v>2</v>
      </c>
      <c r="B168" s="11" t="s">
        <v>95</v>
      </c>
      <c r="E168" s="30">
        <v>7476381.1074746149</v>
      </c>
      <c r="F168" s="21"/>
      <c r="G168" s="1" t="s">
        <v>153</v>
      </c>
      <c r="H168" s="1">
        <f t="shared" ref="H168:H191" si="7">H167+1</f>
        <v>2</v>
      </c>
      <c r="I168" s="62"/>
    </row>
    <row r="169" spans="1:10" x14ac:dyDescent="0.25">
      <c r="A169" s="1">
        <f t="shared" si="6"/>
        <v>3</v>
      </c>
      <c r="B169" s="11" t="s">
        <v>154</v>
      </c>
      <c r="E169" s="24">
        <v>30189.464512731291</v>
      </c>
      <c r="F169" s="21"/>
      <c r="G169" s="1" t="s">
        <v>155</v>
      </c>
      <c r="H169" s="1">
        <f t="shared" si="7"/>
        <v>3</v>
      </c>
      <c r="I169" s="63"/>
    </row>
    <row r="170" spans="1:10" x14ac:dyDescent="0.25">
      <c r="A170" s="1">
        <f t="shared" si="6"/>
        <v>4</v>
      </c>
      <c r="B170" s="11" t="s">
        <v>99</v>
      </c>
      <c r="E170" s="24">
        <v>108045.72119347638</v>
      </c>
      <c r="F170" s="3"/>
      <c r="G170" s="1" t="s">
        <v>156</v>
      </c>
      <c r="H170" s="1">
        <f t="shared" si="7"/>
        <v>4</v>
      </c>
      <c r="J170" s="64"/>
    </row>
    <row r="171" spans="1:10" x14ac:dyDescent="0.25">
      <c r="A171" s="1">
        <f t="shared" si="6"/>
        <v>5</v>
      </c>
      <c r="B171" s="11" t="s">
        <v>101</v>
      </c>
      <c r="C171" s="1"/>
      <c r="D171" s="1"/>
      <c r="E171" s="17">
        <v>303088.79978315468</v>
      </c>
      <c r="F171" s="3"/>
      <c r="G171" s="1" t="s">
        <v>157</v>
      </c>
      <c r="H171" s="1">
        <f t="shared" si="7"/>
        <v>5</v>
      </c>
    </row>
    <row r="172" spans="1:10" x14ac:dyDescent="0.25">
      <c r="A172" s="1">
        <f t="shared" si="6"/>
        <v>6</v>
      </c>
      <c r="B172" s="11" t="s">
        <v>158</v>
      </c>
      <c r="E172" s="39">
        <f>SUM(E168:E171)</f>
        <v>7917705.0929639768</v>
      </c>
      <c r="F172" s="21"/>
      <c r="G172" s="1" t="s">
        <v>104</v>
      </c>
      <c r="H172" s="1">
        <f t="shared" si="7"/>
        <v>6</v>
      </c>
      <c r="I172" s="63"/>
    </row>
    <row r="173" spans="1:10" x14ac:dyDescent="0.25">
      <c r="A173" s="1">
        <f t="shared" si="6"/>
        <v>7</v>
      </c>
      <c r="C173" s="1"/>
      <c r="D173" s="1"/>
      <c r="E173" s="6"/>
      <c r="G173" s="1"/>
      <c r="H173" s="1">
        <f t="shared" si="7"/>
        <v>7</v>
      </c>
    </row>
    <row r="174" spans="1:10" x14ac:dyDescent="0.25">
      <c r="A174" s="1">
        <f t="shared" si="6"/>
        <v>8</v>
      </c>
      <c r="B174" s="65" t="s">
        <v>159</v>
      </c>
      <c r="E174" s="6"/>
      <c r="G174" s="1"/>
      <c r="H174" s="1">
        <f t="shared" si="7"/>
        <v>8</v>
      </c>
    </row>
    <row r="175" spans="1:10" x14ac:dyDescent="0.25">
      <c r="A175" s="1">
        <f t="shared" si="6"/>
        <v>9</v>
      </c>
      <c r="B175" s="4" t="s">
        <v>160</v>
      </c>
      <c r="E175" s="30">
        <v>1733510.7188923075</v>
      </c>
      <c r="F175" s="21"/>
      <c r="G175" s="1" t="s">
        <v>161</v>
      </c>
      <c r="H175" s="1">
        <f t="shared" si="7"/>
        <v>9</v>
      </c>
    </row>
    <row r="176" spans="1:10" x14ac:dyDescent="0.25">
      <c r="A176" s="1">
        <f t="shared" si="6"/>
        <v>10</v>
      </c>
      <c r="B176" s="4" t="s">
        <v>162</v>
      </c>
      <c r="E176" s="24">
        <v>24161.897431180339</v>
      </c>
      <c r="F176" s="21"/>
      <c r="G176" s="1" t="s">
        <v>163</v>
      </c>
      <c r="H176" s="1">
        <f t="shared" si="7"/>
        <v>10</v>
      </c>
    </row>
    <row r="177" spans="1:8" x14ac:dyDescent="0.25">
      <c r="A177" s="1">
        <f t="shared" si="6"/>
        <v>11</v>
      </c>
      <c r="B177" s="4" t="s">
        <v>164</v>
      </c>
      <c r="E177" s="24">
        <v>45823.23856683405</v>
      </c>
      <c r="F177" s="3"/>
      <c r="G177" s="1" t="s">
        <v>165</v>
      </c>
      <c r="H177" s="1">
        <f t="shared" si="7"/>
        <v>11</v>
      </c>
    </row>
    <row r="178" spans="1:8" x14ac:dyDescent="0.25">
      <c r="A178" s="1">
        <f t="shared" si="6"/>
        <v>12</v>
      </c>
      <c r="B178" s="4" t="s">
        <v>166</v>
      </c>
      <c r="E178" s="17">
        <v>127484.65196100857</v>
      </c>
      <c r="F178" s="3"/>
      <c r="G178" s="1" t="s">
        <v>167</v>
      </c>
      <c r="H178" s="1">
        <f t="shared" si="7"/>
        <v>12</v>
      </c>
    </row>
    <row r="179" spans="1:8" x14ac:dyDescent="0.25">
      <c r="A179" s="1">
        <f t="shared" si="6"/>
        <v>13</v>
      </c>
      <c r="B179" s="63" t="s">
        <v>168</v>
      </c>
      <c r="C179" s="63"/>
      <c r="D179" s="63"/>
      <c r="E179" s="66">
        <f>SUM(E175:E178)</f>
        <v>1930980.5068513304</v>
      </c>
      <c r="F179" s="21"/>
      <c r="G179" s="1" t="s">
        <v>169</v>
      </c>
      <c r="H179" s="1">
        <f t="shared" si="7"/>
        <v>13</v>
      </c>
    </row>
    <row r="180" spans="1:8" x14ac:dyDescent="0.25">
      <c r="A180" s="1">
        <f t="shared" si="6"/>
        <v>14</v>
      </c>
      <c r="B180" s="63"/>
      <c r="C180" s="63"/>
      <c r="D180" s="63"/>
      <c r="E180" s="15"/>
      <c r="G180" s="1"/>
      <c r="H180" s="1">
        <f t="shared" si="7"/>
        <v>14</v>
      </c>
    </row>
    <row r="181" spans="1:8" x14ac:dyDescent="0.25">
      <c r="A181" s="1">
        <f t="shared" si="6"/>
        <v>15</v>
      </c>
      <c r="B181" s="50" t="s">
        <v>94</v>
      </c>
      <c r="C181" s="63"/>
      <c r="D181" s="63"/>
      <c r="E181" s="15"/>
      <c r="G181" s="1"/>
      <c r="H181" s="1">
        <f t="shared" si="7"/>
        <v>15</v>
      </c>
    </row>
    <row r="182" spans="1:8" x14ac:dyDescent="0.25">
      <c r="A182" s="1">
        <f t="shared" si="6"/>
        <v>16</v>
      </c>
      <c r="B182" s="11" t="s">
        <v>95</v>
      </c>
      <c r="E182" s="29">
        <f>+E168-E175</f>
        <v>5742870.3885823078</v>
      </c>
      <c r="F182" s="21"/>
      <c r="G182" s="1" t="s">
        <v>170</v>
      </c>
      <c r="H182" s="1">
        <f t="shared" si="7"/>
        <v>16</v>
      </c>
    </row>
    <row r="183" spans="1:8" x14ac:dyDescent="0.25">
      <c r="A183" s="1">
        <f t="shared" si="6"/>
        <v>17</v>
      </c>
      <c r="B183" s="11" t="s">
        <v>97</v>
      </c>
      <c r="E183" s="15">
        <f>+E169-E176</f>
        <v>6027.5670815509511</v>
      </c>
      <c r="F183" s="21"/>
      <c r="G183" s="1" t="s">
        <v>171</v>
      </c>
      <c r="H183" s="1">
        <f t="shared" si="7"/>
        <v>17</v>
      </c>
    </row>
    <row r="184" spans="1:8" x14ac:dyDescent="0.25">
      <c r="A184" s="1">
        <f t="shared" si="6"/>
        <v>18</v>
      </c>
      <c r="B184" s="11" t="s">
        <v>99</v>
      </c>
      <c r="E184" s="15">
        <f>+E170-E177</f>
        <v>62222.482626642326</v>
      </c>
      <c r="G184" s="1" t="s">
        <v>172</v>
      </c>
      <c r="H184" s="1">
        <f t="shared" si="7"/>
        <v>18</v>
      </c>
    </row>
    <row r="185" spans="1:8" x14ac:dyDescent="0.25">
      <c r="A185" s="1">
        <f t="shared" si="6"/>
        <v>19</v>
      </c>
      <c r="B185" s="11" t="s">
        <v>101</v>
      </c>
      <c r="E185" s="67">
        <f>+E171-E178</f>
        <v>175604.14782214613</v>
      </c>
      <c r="G185" s="1" t="s">
        <v>173</v>
      </c>
      <c r="H185" s="1">
        <f t="shared" si="7"/>
        <v>19</v>
      </c>
    </row>
    <row r="186" spans="1:8" ht="16.5" thickBot="1" x14ac:dyDescent="0.3">
      <c r="A186" s="1">
        <f t="shared" si="6"/>
        <v>20</v>
      </c>
      <c r="B186" s="4" t="s">
        <v>103</v>
      </c>
      <c r="E186" s="40">
        <f>SUM(E182:E185)</f>
        <v>5986724.5861126473</v>
      </c>
      <c r="F186" s="21"/>
      <c r="G186" s="1" t="s">
        <v>174</v>
      </c>
      <c r="H186" s="1">
        <f t="shared" si="7"/>
        <v>20</v>
      </c>
    </row>
    <row r="187" spans="1:8" ht="16.5" thickTop="1" x14ac:dyDescent="0.25">
      <c r="A187" s="1">
        <f t="shared" si="6"/>
        <v>21</v>
      </c>
      <c r="E187" s="29"/>
      <c r="G187" s="1"/>
      <c r="H187" s="1">
        <f t="shared" si="7"/>
        <v>21</v>
      </c>
    </row>
    <row r="188" spans="1:8" ht="18.75" x14ac:dyDescent="0.25">
      <c r="A188" s="1">
        <f t="shared" si="6"/>
        <v>22</v>
      </c>
      <c r="B188" s="9" t="s">
        <v>175</v>
      </c>
      <c r="E188" s="29"/>
      <c r="G188" s="1"/>
      <c r="H188" s="1">
        <f t="shared" si="7"/>
        <v>22</v>
      </c>
    </row>
    <row r="189" spans="1:8" x14ac:dyDescent="0.25">
      <c r="A189" s="1">
        <f t="shared" si="6"/>
        <v>23</v>
      </c>
      <c r="B189" s="11" t="s">
        <v>176</v>
      </c>
      <c r="E189" s="30">
        <v>0</v>
      </c>
      <c r="G189" s="1" t="s">
        <v>177</v>
      </c>
      <c r="H189" s="1">
        <f t="shared" si="7"/>
        <v>23</v>
      </c>
    </row>
    <row r="190" spans="1:8" x14ac:dyDescent="0.25">
      <c r="A190" s="1">
        <f t="shared" si="6"/>
        <v>24</v>
      </c>
      <c r="B190" s="4" t="s">
        <v>178</v>
      </c>
      <c r="E190" s="17">
        <v>0</v>
      </c>
      <c r="G190" s="1" t="s">
        <v>179</v>
      </c>
      <c r="H190" s="1">
        <f t="shared" si="7"/>
        <v>24</v>
      </c>
    </row>
    <row r="191" spans="1:8" ht="16.5" thickBot="1" x14ac:dyDescent="0.3">
      <c r="A191" s="1">
        <f t="shared" si="6"/>
        <v>25</v>
      </c>
      <c r="B191" s="11" t="s">
        <v>180</v>
      </c>
      <c r="E191" s="68">
        <f>E189-E190</f>
        <v>0</v>
      </c>
      <c r="G191" s="1" t="s">
        <v>181</v>
      </c>
      <c r="H191" s="1">
        <f t="shared" si="7"/>
        <v>25</v>
      </c>
    </row>
    <row r="192" spans="1:8" ht="16.5" thickTop="1" x14ac:dyDescent="0.25">
      <c r="A192" s="1"/>
      <c r="B192" s="11"/>
      <c r="E192" s="29"/>
      <c r="G192" s="1"/>
    </row>
    <row r="193" spans="1:7" x14ac:dyDescent="0.25">
      <c r="A193" s="1"/>
      <c r="B193" s="11"/>
      <c r="E193" s="29"/>
      <c r="G193" s="1"/>
    </row>
    <row r="194" spans="1:7" ht="18.75" x14ac:dyDescent="0.25">
      <c r="A194" s="35">
        <v>1</v>
      </c>
      <c r="B194" s="4" t="s">
        <v>182</v>
      </c>
      <c r="E194" s="29"/>
      <c r="G194" s="1"/>
    </row>
    <row r="195" spans="1:7" x14ac:dyDescent="0.25">
      <c r="E195" s="60"/>
    </row>
  </sheetData>
  <mergeCells count="20">
    <mergeCell ref="B161:G161"/>
    <mergeCell ref="B162:G162"/>
    <mergeCell ref="B105:G105"/>
    <mergeCell ref="B106:G106"/>
    <mergeCell ref="B107:G107"/>
    <mergeCell ref="B158:G158"/>
    <mergeCell ref="B159:G159"/>
    <mergeCell ref="B160:G160"/>
    <mergeCell ref="B104:G104"/>
    <mergeCell ref="B2:G2"/>
    <mergeCell ref="B3:G3"/>
    <mergeCell ref="B4:G4"/>
    <mergeCell ref="B5:G5"/>
    <mergeCell ref="B6:G6"/>
    <mergeCell ref="B47:G47"/>
    <mergeCell ref="B48:G48"/>
    <mergeCell ref="B49:G49"/>
    <mergeCell ref="B50:G50"/>
    <mergeCell ref="B51:G51"/>
    <mergeCell ref="B103:G103"/>
  </mergeCells>
  <printOptions horizontalCentered="1"/>
  <pageMargins left="0.25" right="0.25" top="0.5" bottom="0.5" header="0.35" footer="0.25"/>
  <pageSetup scale="57" fitToHeight="0" orientation="portrait" r:id="rId1"/>
  <headerFooter scaleWithDoc="0">
    <oddHeader>&amp;C&amp;"Times New Roman,Bold"&amp;7AS FILED</oddHeader>
    <oddFooter>&amp;L&amp;A&amp;CPage 4.&amp;P&amp;R&amp;F</oddFooter>
  </headerFooter>
  <rowBreaks count="3" manualBreakCount="3">
    <brk id="45" max="16383" man="1"/>
    <brk id="101" max="16383" man="1"/>
    <brk id="156" max="16383" man="1"/>
  </rowBreaks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85F3-C106-4410-8DEC-3F835C25DFC0}">
  <sheetPr>
    <pageSetUpPr fitToPage="1"/>
  </sheetPr>
  <dimension ref="A1:J67"/>
  <sheetViews>
    <sheetView zoomScale="80" zoomScaleNormal="80" workbookViewId="0">
      <selection activeCell="C69" sqref="C69"/>
    </sheetView>
  </sheetViews>
  <sheetFormatPr defaultColWidth="8.85546875" defaultRowHeight="15.75" x14ac:dyDescent="0.25"/>
  <cols>
    <col min="1" max="1" width="5.140625" style="1" bestFit="1" customWidth="1"/>
    <col min="2" max="2" width="78.42578125" style="4" customWidth="1"/>
    <col min="3" max="3" width="21.140625" style="4" customWidth="1"/>
    <col min="4" max="4" width="1.5703125" style="4" customWidth="1"/>
    <col min="5" max="5" width="16.85546875" style="4" customWidth="1"/>
    <col min="6" max="6" width="1.5703125" style="4" customWidth="1"/>
    <col min="7" max="7" width="49.5703125" style="4" bestFit="1" customWidth="1"/>
    <col min="8" max="8" width="5.140625" style="4" customWidth="1"/>
    <col min="9" max="9" width="8.85546875" style="4"/>
    <col min="10" max="10" width="20.42578125" style="4" bestFit="1" customWidth="1"/>
    <col min="11" max="16384" width="8.85546875" style="4"/>
  </cols>
  <sheetData>
    <row r="1" spans="1:8" x14ac:dyDescent="0.25">
      <c r="A1" s="265"/>
      <c r="G1" s="1"/>
      <c r="H1" s="1"/>
    </row>
    <row r="2" spans="1:8" x14ac:dyDescent="0.25">
      <c r="B2" s="410" t="s">
        <v>0</v>
      </c>
      <c r="C2" s="410"/>
      <c r="D2" s="410"/>
      <c r="E2" s="410"/>
      <c r="F2" s="410"/>
      <c r="G2" s="410"/>
      <c r="H2" s="1"/>
    </row>
    <row r="3" spans="1:8" x14ac:dyDescent="0.25">
      <c r="B3" s="410" t="s">
        <v>183</v>
      </c>
      <c r="C3" s="410"/>
      <c r="D3" s="410"/>
      <c r="E3" s="410"/>
      <c r="F3" s="410"/>
      <c r="G3" s="410"/>
      <c r="H3" s="1"/>
    </row>
    <row r="4" spans="1:8" x14ac:dyDescent="0.25">
      <c r="B4" s="410" t="s">
        <v>184</v>
      </c>
      <c r="C4" s="410"/>
      <c r="D4" s="410"/>
      <c r="E4" s="410"/>
      <c r="F4" s="410"/>
      <c r="G4" s="410"/>
      <c r="H4" s="1"/>
    </row>
    <row r="5" spans="1:8" x14ac:dyDescent="0.25">
      <c r="B5" s="415" t="s">
        <v>185</v>
      </c>
      <c r="C5" s="415"/>
      <c r="D5" s="415"/>
      <c r="E5" s="415"/>
      <c r="F5" s="415"/>
      <c r="G5" s="415"/>
      <c r="H5" s="1"/>
    </row>
    <row r="6" spans="1:8" x14ac:dyDescent="0.25">
      <c r="B6" s="414" t="s">
        <v>5</v>
      </c>
      <c r="C6" s="411"/>
      <c r="D6" s="411"/>
      <c r="E6" s="411"/>
      <c r="F6" s="411"/>
      <c r="G6" s="411"/>
      <c r="H6" s="1"/>
    </row>
    <row r="7" spans="1:8" x14ac:dyDescent="0.25">
      <c r="B7" s="1"/>
      <c r="C7" s="1"/>
      <c r="D7" s="1"/>
      <c r="E7" s="22"/>
      <c r="F7" s="22"/>
      <c r="G7" s="1"/>
      <c r="H7" s="1"/>
    </row>
    <row r="8" spans="1:8" x14ac:dyDescent="0.25">
      <c r="A8" s="1" t="s">
        <v>6</v>
      </c>
      <c r="B8" s="2"/>
      <c r="C8" s="1" t="s">
        <v>186</v>
      </c>
      <c r="D8" s="2"/>
      <c r="E8" s="69"/>
      <c r="F8" s="69"/>
      <c r="G8" s="1"/>
      <c r="H8" s="1" t="s">
        <v>6</v>
      </c>
    </row>
    <row r="9" spans="1:8" x14ac:dyDescent="0.25">
      <c r="A9" s="1" t="s">
        <v>7</v>
      </c>
      <c r="C9" s="8" t="s">
        <v>187</v>
      </c>
      <c r="D9" s="2"/>
      <c r="E9" s="70" t="s">
        <v>8</v>
      </c>
      <c r="F9" s="69"/>
      <c r="G9" s="8" t="s">
        <v>9</v>
      </c>
      <c r="H9" s="1" t="s">
        <v>7</v>
      </c>
    </row>
    <row r="10" spans="1:8" x14ac:dyDescent="0.25">
      <c r="C10" s="2"/>
      <c r="D10" s="2"/>
      <c r="E10" s="69"/>
      <c r="F10" s="69"/>
      <c r="G10" s="1"/>
      <c r="H10" s="1"/>
    </row>
    <row r="11" spans="1:8" x14ac:dyDescent="0.25">
      <c r="A11" s="1">
        <v>1</v>
      </c>
      <c r="B11" s="65" t="s">
        <v>188</v>
      </c>
      <c r="G11" s="1"/>
      <c r="H11" s="1">
        <f>A11</f>
        <v>1</v>
      </c>
    </row>
    <row r="12" spans="1:8" x14ac:dyDescent="0.25">
      <c r="A12" s="1">
        <f>+A11+1</f>
        <v>2</v>
      </c>
      <c r="B12" s="4" t="s">
        <v>189</v>
      </c>
      <c r="C12" s="1" t="s">
        <v>190</v>
      </c>
      <c r="E12" s="71">
        <v>112218.00599999999</v>
      </c>
      <c r="G12" s="1" t="s">
        <v>191</v>
      </c>
      <c r="H12" s="1">
        <f>+H11+1</f>
        <v>2</v>
      </c>
    </row>
    <row r="13" spans="1:8" x14ac:dyDescent="0.25">
      <c r="A13" s="1">
        <f t="shared" ref="A13:A62" si="0">+A12+1</f>
        <v>3</v>
      </c>
      <c r="B13" s="11" t="s">
        <v>192</v>
      </c>
      <c r="E13" s="72"/>
      <c r="G13" s="1"/>
      <c r="H13" s="1">
        <f t="shared" ref="H13:H62" si="1">+H12+1</f>
        <v>3</v>
      </c>
    </row>
    <row r="14" spans="1:8" x14ac:dyDescent="0.25">
      <c r="A14" s="1">
        <f t="shared" si="0"/>
        <v>4</v>
      </c>
      <c r="B14" s="4" t="s">
        <v>193</v>
      </c>
      <c r="C14" s="73"/>
      <c r="E14" s="74">
        <v>-3357.212</v>
      </c>
      <c r="G14" s="1" t="s">
        <v>194</v>
      </c>
      <c r="H14" s="1">
        <f t="shared" si="1"/>
        <v>4</v>
      </c>
    </row>
    <row r="15" spans="1:8" x14ac:dyDescent="0.25">
      <c r="A15" s="1">
        <f t="shared" si="0"/>
        <v>5</v>
      </c>
      <c r="B15" s="4" t="s">
        <v>195</v>
      </c>
      <c r="E15" s="74">
        <v>-1629.53</v>
      </c>
      <c r="G15" s="1" t="s">
        <v>196</v>
      </c>
      <c r="H15" s="1">
        <f t="shared" si="1"/>
        <v>5</v>
      </c>
    </row>
    <row r="16" spans="1:8" x14ac:dyDescent="0.25">
      <c r="A16" s="1">
        <f t="shared" si="0"/>
        <v>6</v>
      </c>
      <c r="B16" s="4" t="s">
        <v>197</v>
      </c>
      <c r="E16" s="74">
        <v>0</v>
      </c>
      <c r="G16" s="1" t="s">
        <v>198</v>
      </c>
      <c r="H16" s="1">
        <f t="shared" si="1"/>
        <v>6</v>
      </c>
    </row>
    <row r="17" spans="1:10" x14ac:dyDescent="0.25">
      <c r="A17" s="1">
        <f t="shared" si="0"/>
        <v>7</v>
      </c>
      <c r="B17" s="4" t="s">
        <v>199</v>
      </c>
      <c r="E17" s="74">
        <v>-2107.7340000000004</v>
      </c>
      <c r="G17" s="1" t="s">
        <v>200</v>
      </c>
      <c r="H17" s="1">
        <f t="shared" si="1"/>
        <v>7</v>
      </c>
    </row>
    <row r="18" spans="1:10" x14ac:dyDescent="0.25">
      <c r="A18" s="1">
        <f t="shared" si="0"/>
        <v>8</v>
      </c>
      <c r="B18" s="4" t="s">
        <v>201</v>
      </c>
      <c r="E18" s="75">
        <v>-146.12950000000001</v>
      </c>
      <c r="G18" s="1" t="s">
        <v>202</v>
      </c>
      <c r="H18" s="1">
        <f t="shared" si="1"/>
        <v>8</v>
      </c>
    </row>
    <row r="19" spans="1:10" ht="31.5" x14ac:dyDescent="0.25">
      <c r="A19" s="1">
        <f t="shared" si="0"/>
        <v>9</v>
      </c>
      <c r="B19" s="3" t="s">
        <v>203</v>
      </c>
      <c r="E19" s="76">
        <f>-'Pg8 As Filed AH-1'!G43-'Pg7 Rev AH-1'!J43</f>
        <v>-312.46466416447595</v>
      </c>
      <c r="F19" s="14" t="s">
        <v>12</v>
      </c>
      <c r="G19" s="79" t="s">
        <v>664</v>
      </c>
      <c r="H19" s="1">
        <f t="shared" si="1"/>
        <v>9</v>
      </c>
      <c r="J19" s="19"/>
    </row>
    <row r="20" spans="1:10" ht="16.5" thickBot="1" x14ac:dyDescent="0.3">
      <c r="A20" s="1">
        <f t="shared" si="0"/>
        <v>10</v>
      </c>
      <c r="B20" s="4" t="s">
        <v>205</v>
      </c>
      <c r="E20" s="77">
        <f>SUM(E12:E19)</f>
        <v>104664.93583583552</v>
      </c>
      <c r="F20" s="14" t="s">
        <v>12</v>
      </c>
      <c r="G20" s="1" t="s">
        <v>206</v>
      </c>
      <c r="H20" s="1">
        <f t="shared" si="1"/>
        <v>10</v>
      </c>
    </row>
    <row r="21" spans="1:10" ht="16.5" thickTop="1" x14ac:dyDescent="0.25">
      <c r="A21" s="1">
        <f t="shared" si="0"/>
        <v>11</v>
      </c>
      <c r="E21" s="19"/>
      <c r="H21" s="1">
        <f t="shared" si="1"/>
        <v>11</v>
      </c>
    </row>
    <row r="22" spans="1:10" x14ac:dyDescent="0.25">
      <c r="A22" s="1">
        <f t="shared" si="0"/>
        <v>12</v>
      </c>
      <c r="B22" s="50" t="s">
        <v>207</v>
      </c>
      <c r="E22" s="78"/>
      <c r="G22" s="1"/>
      <c r="H22" s="1">
        <f t="shared" si="1"/>
        <v>12</v>
      </c>
      <c r="J22" s="60"/>
    </row>
    <row r="23" spans="1:10" x14ac:dyDescent="0.25">
      <c r="A23" s="1">
        <f t="shared" si="0"/>
        <v>13</v>
      </c>
      <c r="B23" s="11" t="s">
        <v>208</v>
      </c>
      <c r="C23" s="1" t="s">
        <v>209</v>
      </c>
      <c r="E23" s="71">
        <v>655210.33494999993</v>
      </c>
      <c r="G23" s="1" t="s">
        <v>210</v>
      </c>
      <c r="H23" s="1">
        <f t="shared" si="1"/>
        <v>13</v>
      </c>
    </row>
    <row r="24" spans="1:10" x14ac:dyDescent="0.25">
      <c r="A24" s="1">
        <f t="shared" si="0"/>
        <v>14</v>
      </c>
      <c r="B24" s="11" t="s">
        <v>211</v>
      </c>
      <c r="E24" s="78" t="s">
        <v>1</v>
      </c>
      <c r="G24" s="1"/>
      <c r="H24" s="1">
        <f t="shared" si="1"/>
        <v>14</v>
      </c>
    </row>
    <row r="25" spans="1:10" x14ac:dyDescent="0.25">
      <c r="A25" s="1">
        <f t="shared" si="0"/>
        <v>15</v>
      </c>
      <c r="B25" s="11" t="s">
        <v>212</v>
      </c>
      <c r="E25" s="74">
        <v>-401.94600000000003</v>
      </c>
      <c r="G25" s="1" t="s">
        <v>213</v>
      </c>
      <c r="H25" s="1">
        <f t="shared" si="1"/>
        <v>15</v>
      </c>
    </row>
    <row r="26" spans="1:10" ht="31.5" x14ac:dyDescent="0.25">
      <c r="A26" s="1">
        <f t="shared" si="0"/>
        <v>16</v>
      </c>
      <c r="B26" s="11" t="s">
        <v>214</v>
      </c>
      <c r="E26" s="74">
        <v>-803.07546026599982</v>
      </c>
      <c r="G26" s="79" t="s">
        <v>215</v>
      </c>
      <c r="H26" s="1">
        <f t="shared" si="1"/>
        <v>16</v>
      </c>
      <c r="I26" s="80"/>
      <c r="J26" s="19"/>
    </row>
    <row r="27" spans="1:10" ht="18.75" x14ac:dyDescent="0.25">
      <c r="A27" s="1">
        <f t="shared" si="0"/>
        <v>17</v>
      </c>
      <c r="B27" s="11" t="s">
        <v>216</v>
      </c>
      <c r="E27" s="74">
        <v>0</v>
      </c>
      <c r="G27" s="1" t="s">
        <v>217</v>
      </c>
      <c r="H27" s="1">
        <f t="shared" si="1"/>
        <v>17</v>
      </c>
      <c r="I27" s="80"/>
      <c r="J27" s="60"/>
    </row>
    <row r="28" spans="1:10" x14ac:dyDescent="0.25">
      <c r="A28" s="1">
        <f t="shared" si="0"/>
        <v>18</v>
      </c>
      <c r="B28" s="11" t="s">
        <v>218</v>
      </c>
      <c r="E28" s="74">
        <v>-1805.1186499999999</v>
      </c>
      <c r="G28" s="1" t="s">
        <v>219</v>
      </c>
      <c r="H28" s="1">
        <f t="shared" si="1"/>
        <v>18</v>
      </c>
    </row>
    <row r="29" spans="1:10" x14ac:dyDescent="0.25">
      <c r="A29" s="1">
        <f t="shared" si="0"/>
        <v>19</v>
      </c>
      <c r="B29" s="11" t="s">
        <v>220</v>
      </c>
      <c r="E29" s="74">
        <v>-22865.18</v>
      </c>
      <c r="G29" s="1" t="s">
        <v>221</v>
      </c>
      <c r="H29" s="1">
        <f t="shared" si="1"/>
        <v>19</v>
      </c>
      <c r="J29" s="19"/>
    </row>
    <row r="30" spans="1:10" x14ac:dyDescent="0.25">
      <c r="A30" s="1">
        <f t="shared" si="0"/>
        <v>20</v>
      </c>
      <c r="B30" s="11" t="s">
        <v>222</v>
      </c>
      <c r="E30" s="74">
        <v>0</v>
      </c>
      <c r="G30" s="79" t="s">
        <v>223</v>
      </c>
      <c r="H30" s="1">
        <f>+H29+1</f>
        <v>20</v>
      </c>
      <c r="I30" s="80"/>
      <c r="J30" s="19"/>
    </row>
    <row r="31" spans="1:10" x14ac:dyDescent="0.25">
      <c r="A31" s="1">
        <f t="shared" si="0"/>
        <v>21</v>
      </c>
      <c r="B31" s="11" t="s">
        <v>224</v>
      </c>
      <c r="E31" s="74">
        <v>-7.6341200000000002</v>
      </c>
      <c r="G31" s="79" t="s">
        <v>225</v>
      </c>
      <c r="H31" s="1">
        <f>+H30+1</f>
        <v>21</v>
      </c>
      <c r="I31" s="80"/>
    </row>
    <row r="32" spans="1:10" x14ac:dyDescent="0.25">
      <c r="A32" s="1">
        <f t="shared" si="0"/>
        <v>22</v>
      </c>
      <c r="B32" s="11" t="s">
        <v>226</v>
      </c>
      <c r="E32" s="74">
        <v>-136000.65109999999</v>
      </c>
      <c r="G32" s="1" t="s">
        <v>227</v>
      </c>
      <c r="H32" s="1">
        <f>+H31+1</f>
        <v>22</v>
      </c>
    </row>
    <row r="33" spans="1:10" x14ac:dyDescent="0.25">
      <c r="A33" s="1">
        <f t="shared" si="0"/>
        <v>23</v>
      </c>
      <c r="B33" s="11" t="s">
        <v>228</v>
      </c>
      <c r="E33" s="74">
        <v>0</v>
      </c>
      <c r="G33" s="79" t="s">
        <v>229</v>
      </c>
      <c r="H33" s="1">
        <f t="shared" ref="H33:H34" si="2">+H32+1</f>
        <v>23</v>
      </c>
    </row>
    <row r="34" spans="1:10" x14ac:dyDescent="0.25">
      <c r="A34" s="1">
        <f t="shared" si="0"/>
        <v>24</v>
      </c>
      <c r="B34" s="11" t="s">
        <v>230</v>
      </c>
      <c r="E34" s="74">
        <v>-0.96526000000000001</v>
      </c>
      <c r="G34" s="79" t="s">
        <v>231</v>
      </c>
      <c r="H34" s="1">
        <f t="shared" si="2"/>
        <v>24</v>
      </c>
    </row>
    <row r="35" spans="1:10" ht="31.5" x14ac:dyDescent="0.25">
      <c r="A35" s="1">
        <f t="shared" si="0"/>
        <v>25</v>
      </c>
      <c r="B35" s="11" t="s">
        <v>232</v>
      </c>
      <c r="E35" s="74">
        <v>-54.242370000000165</v>
      </c>
      <c r="G35" s="79" t="s">
        <v>233</v>
      </c>
      <c r="H35" s="1">
        <f>+H34+1</f>
        <v>25</v>
      </c>
    </row>
    <row r="36" spans="1:10" x14ac:dyDescent="0.25">
      <c r="A36" s="1">
        <f t="shared" si="0"/>
        <v>26</v>
      </c>
      <c r="B36" s="3" t="s">
        <v>203</v>
      </c>
      <c r="E36" s="84">
        <v>7160.9466899999998</v>
      </c>
      <c r="F36" s="14"/>
      <c r="G36" s="1" t="s">
        <v>234</v>
      </c>
      <c r="H36" s="1">
        <f t="shared" ref="H36:H49" si="3">+H35+1</f>
        <v>26</v>
      </c>
      <c r="J36" s="82"/>
    </row>
    <row r="37" spans="1:10" x14ac:dyDescent="0.25">
      <c r="A37" s="1">
        <f t="shared" si="0"/>
        <v>27</v>
      </c>
      <c r="B37" s="11" t="s">
        <v>235</v>
      </c>
      <c r="E37" s="72">
        <f>SUM(E23:E36)</f>
        <v>500432.46867973398</v>
      </c>
      <c r="F37" s="14"/>
      <c r="G37" s="1" t="s">
        <v>236</v>
      </c>
      <c r="H37" s="1">
        <f t="shared" si="3"/>
        <v>27</v>
      </c>
      <c r="J37" s="82"/>
    </row>
    <row r="38" spans="1:10" x14ac:dyDescent="0.25">
      <c r="A38" s="1">
        <f t="shared" si="0"/>
        <v>28</v>
      </c>
      <c r="B38" s="11" t="s">
        <v>237</v>
      </c>
      <c r="E38" s="84">
        <v>-8930.0596700000024</v>
      </c>
      <c r="G38" s="1" t="s">
        <v>238</v>
      </c>
      <c r="H38" s="1">
        <f t="shared" si="3"/>
        <v>28</v>
      </c>
      <c r="J38" s="60"/>
    </row>
    <row r="39" spans="1:10" x14ac:dyDescent="0.25">
      <c r="A39" s="1">
        <f t="shared" si="0"/>
        <v>29</v>
      </c>
      <c r="B39" s="11" t="s">
        <v>239</v>
      </c>
      <c r="E39" s="72">
        <f>SUM(E37:E38)</f>
        <v>491502.40900973399</v>
      </c>
      <c r="F39" s="14"/>
      <c r="G39" s="1" t="s">
        <v>240</v>
      </c>
      <c r="H39" s="1">
        <f t="shared" si="3"/>
        <v>29</v>
      </c>
      <c r="J39" s="85"/>
    </row>
    <row r="40" spans="1:10" x14ac:dyDescent="0.25">
      <c r="A40" s="1">
        <f t="shared" si="0"/>
        <v>30</v>
      </c>
      <c r="B40" s="4" t="s">
        <v>241</v>
      </c>
      <c r="E40" s="86">
        <v>0.19811712169916151</v>
      </c>
      <c r="G40" s="1" t="s">
        <v>242</v>
      </c>
      <c r="H40" s="1">
        <f t="shared" si="3"/>
        <v>30</v>
      </c>
    </row>
    <row r="41" spans="1:10" x14ac:dyDescent="0.25">
      <c r="A41" s="1">
        <f t="shared" si="0"/>
        <v>31</v>
      </c>
      <c r="B41" s="11" t="s">
        <v>243</v>
      </c>
      <c r="E41" s="39">
        <f>E39*E40</f>
        <v>97375.042581212532</v>
      </c>
      <c r="F41" s="14"/>
      <c r="G41" s="1" t="s">
        <v>244</v>
      </c>
      <c r="H41" s="1">
        <f t="shared" si="3"/>
        <v>31</v>
      </c>
    </row>
    <row r="42" spans="1:10" x14ac:dyDescent="0.25">
      <c r="A42" s="1">
        <f t="shared" si="0"/>
        <v>32</v>
      </c>
      <c r="B42" s="4" t="s">
        <v>245</v>
      </c>
      <c r="E42" s="87">
        <f>E62*(-E38)</f>
        <v>3521.9535632177781</v>
      </c>
      <c r="G42" s="1" t="s">
        <v>246</v>
      </c>
      <c r="H42" s="1">
        <f t="shared" si="3"/>
        <v>32</v>
      </c>
      <c r="J42" s="60"/>
    </row>
    <row r="43" spans="1:10" ht="16.5" thickBot="1" x14ac:dyDescent="0.3">
      <c r="A43" s="1">
        <f t="shared" si="0"/>
        <v>33</v>
      </c>
      <c r="B43" s="11" t="s">
        <v>247</v>
      </c>
      <c r="E43" s="68">
        <f>E42+E41</f>
        <v>100896.9961444303</v>
      </c>
      <c r="F43" s="14"/>
      <c r="G43" s="1" t="s">
        <v>248</v>
      </c>
      <c r="H43" s="1">
        <f t="shared" si="3"/>
        <v>33</v>
      </c>
      <c r="I43" s="11"/>
      <c r="J43" s="60"/>
    </row>
    <row r="44" spans="1:10" ht="16.5" thickTop="1" x14ac:dyDescent="0.25">
      <c r="A44" s="1">
        <f t="shared" si="0"/>
        <v>34</v>
      </c>
      <c r="B44" s="88"/>
      <c r="E44" s="29"/>
      <c r="G44" s="1"/>
      <c r="H44" s="1">
        <f t="shared" si="3"/>
        <v>34</v>
      </c>
    </row>
    <row r="45" spans="1:10" x14ac:dyDescent="0.25">
      <c r="A45" s="1">
        <f t="shared" si="0"/>
        <v>35</v>
      </c>
      <c r="B45" s="50" t="s">
        <v>249</v>
      </c>
      <c r="E45" s="89"/>
      <c r="G45" s="1"/>
      <c r="H45" s="1">
        <f t="shared" si="3"/>
        <v>35</v>
      </c>
    </row>
    <row r="46" spans="1:10" x14ac:dyDescent="0.25">
      <c r="A46" s="1">
        <f t="shared" si="0"/>
        <v>36</v>
      </c>
      <c r="B46" s="11" t="s">
        <v>250</v>
      </c>
      <c r="E46" s="30">
        <v>7476381.1074746149</v>
      </c>
      <c r="G46" s="1" t="s">
        <v>251</v>
      </c>
      <c r="H46" s="1">
        <f t="shared" si="3"/>
        <v>36</v>
      </c>
    </row>
    <row r="47" spans="1:10" x14ac:dyDescent="0.25">
      <c r="A47" s="1">
        <f t="shared" si="0"/>
        <v>37</v>
      </c>
      <c r="B47" s="11" t="s">
        <v>97</v>
      </c>
      <c r="E47" s="90">
        <v>0</v>
      </c>
      <c r="G47" s="1" t="s">
        <v>73</v>
      </c>
      <c r="H47" s="1">
        <f t="shared" si="3"/>
        <v>37</v>
      </c>
    </row>
    <row r="48" spans="1:10" x14ac:dyDescent="0.25">
      <c r="A48" s="1">
        <f t="shared" si="0"/>
        <v>38</v>
      </c>
      <c r="B48" s="11" t="s">
        <v>99</v>
      </c>
      <c r="E48" s="24">
        <v>108045.72119347638</v>
      </c>
      <c r="G48" s="1" t="s">
        <v>156</v>
      </c>
      <c r="H48" s="1">
        <f t="shared" si="3"/>
        <v>38</v>
      </c>
    </row>
    <row r="49" spans="1:9" x14ac:dyDescent="0.25">
      <c r="A49" s="1">
        <f t="shared" si="0"/>
        <v>39</v>
      </c>
      <c r="B49" s="11" t="s">
        <v>252</v>
      </c>
      <c r="E49" s="17">
        <v>303088.79978315468</v>
      </c>
      <c r="G49" s="1" t="s">
        <v>157</v>
      </c>
      <c r="H49" s="1">
        <f t="shared" si="3"/>
        <v>39</v>
      </c>
    </row>
    <row r="50" spans="1:9" ht="16.5" thickBot="1" x14ac:dyDescent="0.3">
      <c r="A50" s="1">
        <f t="shared" si="0"/>
        <v>40</v>
      </c>
      <c r="B50" s="11" t="s">
        <v>253</v>
      </c>
      <c r="E50" s="40">
        <f>SUM(E46:E49)</f>
        <v>7887515.6284512458</v>
      </c>
      <c r="G50" s="1" t="s">
        <v>254</v>
      </c>
      <c r="H50" s="1">
        <f t="shared" si="1"/>
        <v>40</v>
      </c>
      <c r="I50" s="91"/>
    </row>
    <row r="51" spans="1:9" ht="16.5" thickTop="1" x14ac:dyDescent="0.25">
      <c r="A51" s="1">
        <f t="shared" si="0"/>
        <v>41</v>
      </c>
      <c r="B51" s="88"/>
      <c r="E51" s="19"/>
      <c r="G51" s="1"/>
      <c r="H51" s="1">
        <f t="shared" si="1"/>
        <v>41</v>
      </c>
    </row>
    <row r="52" spans="1:9" x14ac:dyDescent="0.25">
      <c r="A52" s="1">
        <f t="shared" si="0"/>
        <v>42</v>
      </c>
      <c r="B52" s="11" t="s">
        <v>255</v>
      </c>
      <c r="E52" s="60">
        <f>E46</f>
        <v>7476381.1074746149</v>
      </c>
      <c r="G52" s="10" t="s">
        <v>256</v>
      </c>
      <c r="H52" s="1">
        <f>+H51+1</f>
        <v>42</v>
      </c>
    </row>
    <row r="53" spans="1:9" x14ac:dyDescent="0.25">
      <c r="A53" s="1">
        <f t="shared" si="0"/>
        <v>43</v>
      </c>
      <c r="B53" s="11" t="s">
        <v>257</v>
      </c>
      <c r="E53" s="23">
        <v>573458.27988615376</v>
      </c>
      <c r="G53" s="1" t="s">
        <v>258</v>
      </c>
      <c r="H53" s="1">
        <f t="shared" ref="H53:H60" si="4">+H52+1</f>
        <v>43</v>
      </c>
    </row>
    <row r="54" spans="1:9" x14ac:dyDescent="0.25">
      <c r="A54" s="1">
        <f t="shared" si="0"/>
        <v>44</v>
      </c>
      <c r="B54" s="11" t="s">
        <v>259</v>
      </c>
      <c r="E54" s="90">
        <v>0</v>
      </c>
      <c r="G54" s="1" t="s">
        <v>73</v>
      </c>
      <c r="H54" s="1">
        <f t="shared" si="4"/>
        <v>44</v>
      </c>
    </row>
    <row r="55" spans="1:9" x14ac:dyDescent="0.25">
      <c r="A55" s="1">
        <f t="shared" si="0"/>
        <v>45</v>
      </c>
      <c r="B55" s="11" t="s">
        <v>260</v>
      </c>
      <c r="E55" s="23">
        <v>539341.99986846163</v>
      </c>
      <c r="G55" s="1" t="s">
        <v>261</v>
      </c>
      <c r="H55" s="1">
        <f t="shared" si="4"/>
        <v>45</v>
      </c>
    </row>
    <row r="56" spans="1:9" x14ac:dyDescent="0.25">
      <c r="A56" s="1">
        <f t="shared" si="0"/>
        <v>46</v>
      </c>
      <c r="B56" s="11" t="s">
        <v>262</v>
      </c>
      <c r="E56" s="23">
        <v>9334732.9401250016</v>
      </c>
      <c r="G56" s="1" t="s">
        <v>263</v>
      </c>
      <c r="H56" s="1">
        <f t="shared" si="4"/>
        <v>46</v>
      </c>
    </row>
    <row r="57" spans="1:9" x14ac:dyDescent="0.25">
      <c r="A57" s="1">
        <f t="shared" si="0"/>
        <v>47</v>
      </c>
      <c r="B57" s="11" t="s">
        <v>97</v>
      </c>
      <c r="E57" s="90">
        <v>0</v>
      </c>
      <c r="G57" s="1" t="s">
        <v>73</v>
      </c>
      <c r="H57" s="1">
        <f t="shared" si="4"/>
        <v>47</v>
      </c>
    </row>
    <row r="58" spans="1:9" x14ac:dyDescent="0.25">
      <c r="A58" s="1">
        <f t="shared" si="0"/>
        <v>48</v>
      </c>
      <c r="B58" s="11" t="s">
        <v>264</v>
      </c>
      <c r="E58" s="23">
        <v>545362.86549500003</v>
      </c>
      <c r="G58" s="1" t="s">
        <v>265</v>
      </c>
      <c r="H58" s="1">
        <f t="shared" si="4"/>
        <v>48</v>
      </c>
    </row>
    <row r="59" spans="1:9" x14ac:dyDescent="0.25">
      <c r="A59" s="1">
        <f t="shared" si="0"/>
        <v>49</v>
      </c>
      <c r="B59" s="11" t="s">
        <v>266</v>
      </c>
      <c r="E59" s="92">
        <v>1529846.5735000502</v>
      </c>
      <c r="G59" s="1" t="s">
        <v>267</v>
      </c>
      <c r="H59" s="1">
        <f t="shared" si="4"/>
        <v>49</v>
      </c>
    </row>
    <row r="60" spans="1:9" ht="16.5" thickBot="1" x14ac:dyDescent="0.3">
      <c r="A60" s="1">
        <f t="shared" si="0"/>
        <v>50</v>
      </c>
      <c r="B60" s="11" t="s">
        <v>268</v>
      </c>
      <c r="E60" s="93">
        <f>SUM(E52:E59)</f>
        <v>19999123.766349278</v>
      </c>
      <c r="G60" s="1" t="s">
        <v>269</v>
      </c>
      <c r="H60" s="1">
        <f t="shared" si="4"/>
        <v>50</v>
      </c>
      <c r="I60" s="91"/>
    </row>
    <row r="61" spans="1:9" ht="16.5" thickTop="1" x14ac:dyDescent="0.25">
      <c r="A61" s="1">
        <f t="shared" si="0"/>
        <v>51</v>
      </c>
      <c r="E61" s="94"/>
      <c r="G61" s="1"/>
      <c r="H61" s="1">
        <f t="shared" si="1"/>
        <v>51</v>
      </c>
    </row>
    <row r="62" spans="1:9" ht="16.5" thickBot="1" x14ac:dyDescent="0.3">
      <c r="A62" s="1">
        <f t="shared" si="0"/>
        <v>52</v>
      </c>
      <c r="B62" s="11" t="s">
        <v>270</v>
      </c>
      <c r="E62" s="95">
        <f>E50/E60</f>
        <v>0.39439306044612099</v>
      </c>
      <c r="G62" s="1" t="s">
        <v>271</v>
      </c>
      <c r="H62" s="1">
        <f t="shared" si="1"/>
        <v>52</v>
      </c>
      <c r="I62" s="91"/>
    </row>
    <row r="63" spans="1:9" ht="16.5" thickTop="1" x14ac:dyDescent="0.25">
      <c r="B63" s="11" t="s">
        <v>1</v>
      </c>
      <c r="E63" s="96"/>
      <c r="G63" s="1"/>
      <c r="H63" s="1"/>
    </row>
    <row r="64" spans="1:9" x14ac:dyDescent="0.25">
      <c r="B64" s="11"/>
      <c r="E64" s="96"/>
      <c r="G64" s="1"/>
      <c r="H64" s="1"/>
    </row>
    <row r="65" spans="1:8" ht="36" customHeight="1" x14ac:dyDescent="0.25">
      <c r="A65" s="423" t="s">
        <v>12</v>
      </c>
      <c r="B65" s="424" t="s">
        <v>671</v>
      </c>
      <c r="C65" s="424"/>
      <c r="D65" s="424"/>
      <c r="E65" s="424"/>
      <c r="F65" s="424"/>
      <c r="G65" s="424"/>
      <c r="H65" s="1"/>
    </row>
    <row r="66" spans="1:8" ht="18.75" x14ac:dyDescent="0.25">
      <c r="A66" s="98">
        <v>1</v>
      </c>
      <c r="B66" s="11" t="s">
        <v>274</v>
      </c>
      <c r="H66" s="1"/>
    </row>
    <row r="67" spans="1:8" x14ac:dyDescent="0.25">
      <c r="B67" s="11" t="s">
        <v>275</v>
      </c>
      <c r="E67" s="94"/>
      <c r="F67" s="94"/>
      <c r="G67" s="1"/>
      <c r="H67" s="1"/>
    </row>
  </sheetData>
  <mergeCells count="6">
    <mergeCell ref="B65:G65"/>
    <mergeCell ref="B2:G2"/>
    <mergeCell ref="B3:G3"/>
    <mergeCell ref="B4:G4"/>
    <mergeCell ref="B5:G5"/>
    <mergeCell ref="B6:G6"/>
  </mergeCells>
  <printOptions horizontalCentered="1"/>
  <pageMargins left="0.25" right="0.25" top="0.5" bottom="0.5" header="0.35" footer="0.25"/>
  <pageSetup scale="57" fitToHeight="0" orientation="portrait" r:id="rId1"/>
  <headerFooter scaleWithDoc="0">
    <oddHeader>&amp;C&amp;"Times New Roman,Bold"&amp;7REVISED</oddHeader>
    <oddFooter>&amp;L&amp;A&amp;CPage 5.&amp;P&amp;R&amp;F</oddFoot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C0150-76C4-49C5-9963-D066C84E2B78}">
  <sheetPr>
    <pageSetUpPr fitToPage="1"/>
  </sheetPr>
  <dimension ref="A1:J68"/>
  <sheetViews>
    <sheetView zoomScale="80" zoomScaleNormal="80" workbookViewId="0">
      <selection activeCell="G19" sqref="G19"/>
    </sheetView>
  </sheetViews>
  <sheetFormatPr defaultColWidth="8.85546875" defaultRowHeight="15.75" x14ac:dyDescent="0.25"/>
  <cols>
    <col min="1" max="1" width="5.140625" style="1" bestFit="1" customWidth="1"/>
    <col min="2" max="2" width="78.42578125" style="4" customWidth="1"/>
    <col min="3" max="3" width="21.140625" style="4" customWidth="1"/>
    <col min="4" max="4" width="1.5703125" style="4" customWidth="1"/>
    <col min="5" max="5" width="16.85546875" style="4" customWidth="1"/>
    <col min="6" max="6" width="1.5703125" style="4" customWidth="1"/>
    <col min="7" max="7" width="48" style="4" customWidth="1"/>
    <col min="8" max="8" width="5.140625" style="4" customWidth="1"/>
    <col min="9" max="9" width="8.85546875" style="4"/>
    <col min="10" max="10" width="20.42578125" style="4" bestFit="1" customWidth="1"/>
    <col min="11" max="16384" width="8.85546875" style="4"/>
  </cols>
  <sheetData>
    <row r="1" spans="1:8" x14ac:dyDescent="0.25">
      <c r="A1" s="265" t="s">
        <v>576</v>
      </c>
      <c r="G1" s="1"/>
      <c r="H1" s="1"/>
    </row>
    <row r="2" spans="1:8" x14ac:dyDescent="0.25">
      <c r="B2" s="410" t="s">
        <v>0</v>
      </c>
      <c r="C2" s="410"/>
      <c r="D2" s="410"/>
      <c r="E2" s="410"/>
      <c r="F2" s="410"/>
      <c r="G2" s="410"/>
      <c r="H2" s="1"/>
    </row>
    <row r="3" spans="1:8" x14ac:dyDescent="0.25">
      <c r="B3" s="410" t="s">
        <v>183</v>
      </c>
      <c r="C3" s="410"/>
      <c r="D3" s="410"/>
      <c r="E3" s="410"/>
      <c r="F3" s="410"/>
      <c r="G3" s="410"/>
      <c r="H3" s="1"/>
    </row>
    <row r="4" spans="1:8" x14ac:dyDescent="0.25">
      <c r="B4" s="410" t="s">
        <v>184</v>
      </c>
      <c r="C4" s="410"/>
      <c r="D4" s="410"/>
      <c r="E4" s="410"/>
      <c r="F4" s="410"/>
      <c r="G4" s="410"/>
      <c r="H4" s="1"/>
    </row>
    <row r="5" spans="1:8" x14ac:dyDescent="0.25">
      <c r="B5" s="415" t="s">
        <v>185</v>
      </c>
      <c r="C5" s="415"/>
      <c r="D5" s="415"/>
      <c r="E5" s="415"/>
      <c r="F5" s="415"/>
      <c r="G5" s="415"/>
      <c r="H5" s="1"/>
    </row>
    <row r="6" spans="1:8" x14ac:dyDescent="0.25">
      <c r="B6" s="414" t="s">
        <v>5</v>
      </c>
      <c r="C6" s="411"/>
      <c r="D6" s="411"/>
      <c r="E6" s="411"/>
      <c r="F6" s="411"/>
      <c r="G6" s="411"/>
      <c r="H6" s="1"/>
    </row>
    <row r="7" spans="1:8" x14ac:dyDescent="0.25">
      <c r="B7" s="1"/>
      <c r="C7" s="1"/>
      <c r="D7" s="1"/>
      <c r="E7" s="22"/>
      <c r="F7" s="22"/>
      <c r="G7" s="1"/>
      <c r="H7" s="1"/>
    </row>
    <row r="8" spans="1:8" x14ac:dyDescent="0.25">
      <c r="A8" s="1" t="s">
        <v>6</v>
      </c>
      <c r="B8" s="2"/>
      <c r="C8" s="1" t="s">
        <v>186</v>
      </c>
      <c r="D8" s="2"/>
      <c r="E8" s="69"/>
      <c r="F8" s="69"/>
      <c r="G8" s="1"/>
      <c r="H8" s="1" t="s">
        <v>6</v>
      </c>
    </row>
    <row r="9" spans="1:8" x14ac:dyDescent="0.25">
      <c r="A9" s="1" t="s">
        <v>7</v>
      </c>
      <c r="C9" s="8" t="s">
        <v>187</v>
      </c>
      <c r="D9" s="2"/>
      <c r="E9" s="70" t="s">
        <v>8</v>
      </c>
      <c r="F9" s="69"/>
      <c r="G9" s="8" t="s">
        <v>9</v>
      </c>
      <c r="H9" s="1" t="s">
        <v>7</v>
      </c>
    </row>
    <row r="10" spans="1:8" x14ac:dyDescent="0.25">
      <c r="C10" s="2"/>
      <c r="D10" s="2"/>
      <c r="E10" s="69"/>
      <c r="F10" s="69"/>
      <c r="G10" s="1"/>
      <c r="H10" s="1"/>
    </row>
    <row r="11" spans="1:8" x14ac:dyDescent="0.25">
      <c r="A11" s="1">
        <v>1</v>
      </c>
      <c r="B11" s="65" t="s">
        <v>188</v>
      </c>
      <c r="G11" s="1"/>
      <c r="H11" s="1">
        <f>A11</f>
        <v>1</v>
      </c>
    </row>
    <row r="12" spans="1:8" x14ac:dyDescent="0.25">
      <c r="A12" s="1">
        <f>+A11+1</f>
        <v>2</v>
      </c>
      <c r="B12" s="4" t="s">
        <v>189</v>
      </c>
      <c r="C12" s="1" t="s">
        <v>190</v>
      </c>
      <c r="E12" s="71">
        <v>112218.00599999999</v>
      </c>
      <c r="G12" s="1" t="s">
        <v>191</v>
      </c>
      <c r="H12" s="1">
        <f>+H11+1</f>
        <v>2</v>
      </c>
    </row>
    <row r="13" spans="1:8" x14ac:dyDescent="0.25">
      <c r="A13" s="1">
        <f t="shared" ref="A13:A62" si="0">+A12+1</f>
        <v>3</v>
      </c>
      <c r="B13" s="11" t="s">
        <v>192</v>
      </c>
      <c r="E13" s="72"/>
      <c r="G13" s="1"/>
      <c r="H13" s="1">
        <f t="shared" ref="H13:H62" si="1">+H12+1</f>
        <v>3</v>
      </c>
    </row>
    <row r="14" spans="1:8" x14ac:dyDescent="0.25">
      <c r="A14" s="1">
        <f t="shared" si="0"/>
        <v>4</v>
      </c>
      <c r="B14" s="4" t="s">
        <v>193</v>
      </c>
      <c r="C14" s="73"/>
      <c r="E14" s="74">
        <v>-3357.212</v>
      </c>
      <c r="G14" s="1" t="s">
        <v>194</v>
      </c>
      <c r="H14" s="1">
        <f t="shared" si="1"/>
        <v>4</v>
      </c>
    </row>
    <row r="15" spans="1:8" x14ac:dyDescent="0.25">
      <c r="A15" s="1">
        <f t="shared" si="0"/>
        <v>5</v>
      </c>
      <c r="B15" s="4" t="s">
        <v>195</v>
      </c>
      <c r="E15" s="74">
        <v>-1629.53</v>
      </c>
      <c r="G15" s="1" t="s">
        <v>196</v>
      </c>
      <c r="H15" s="1">
        <f t="shared" si="1"/>
        <v>5</v>
      </c>
    </row>
    <row r="16" spans="1:8" x14ac:dyDescent="0.25">
      <c r="A16" s="1">
        <f t="shared" si="0"/>
        <v>6</v>
      </c>
      <c r="B16" s="4" t="s">
        <v>197</v>
      </c>
      <c r="E16" s="74">
        <v>0</v>
      </c>
      <c r="G16" s="1" t="s">
        <v>198</v>
      </c>
      <c r="H16" s="1">
        <f t="shared" si="1"/>
        <v>6</v>
      </c>
    </row>
    <row r="17" spans="1:10" x14ac:dyDescent="0.25">
      <c r="A17" s="1">
        <f t="shared" si="0"/>
        <v>7</v>
      </c>
      <c r="B17" s="4" t="s">
        <v>199</v>
      </c>
      <c r="E17" s="74">
        <v>-2107.7340000000004</v>
      </c>
      <c r="G17" s="1" t="s">
        <v>200</v>
      </c>
      <c r="H17" s="1">
        <f t="shared" si="1"/>
        <v>7</v>
      </c>
    </row>
    <row r="18" spans="1:10" x14ac:dyDescent="0.25">
      <c r="A18" s="1">
        <f t="shared" si="0"/>
        <v>8</v>
      </c>
      <c r="B18" s="4" t="s">
        <v>201</v>
      </c>
      <c r="E18" s="75">
        <v>-146.12950000000001</v>
      </c>
      <c r="G18" s="1" t="s">
        <v>202</v>
      </c>
      <c r="H18" s="1">
        <f t="shared" si="1"/>
        <v>8</v>
      </c>
    </row>
    <row r="19" spans="1:10" x14ac:dyDescent="0.25">
      <c r="A19" s="1">
        <f t="shared" si="0"/>
        <v>9</v>
      </c>
      <c r="B19" s="3" t="s">
        <v>203</v>
      </c>
      <c r="E19" s="76">
        <f>-'Pg8 As Filed AH-1'!G43</f>
        <v>-1171.9041</v>
      </c>
      <c r="F19" s="14" t="s">
        <v>12</v>
      </c>
      <c r="G19" s="1" t="s">
        <v>204</v>
      </c>
      <c r="H19" s="1">
        <f t="shared" si="1"/>
        <v>9</v>
      </c>
    </row>
    <row r="20" spans="1:10" ht="16.5" thickBot="1" x14ac:dyDescent="0.3">
      <c r="A20" s="1">
        <f t="shared" si="0"/>
        <v>10</v>
      </c>
      <c r="B20" s="4" t="s">
        <v>205</v>
      </c>
      <c r="E20" s="77">
        <f>SUM(E12:E19)</f>
        <v>103805.4964</v>
      </c>
      <c r="F20" s="14" t="s">
        <v>12</v>
      </c>
      <c r="G20" s="1" t="s">
        <v>206</v>
      </c>
      <c r="H20" s="1">
        <f t="shared" si="1"/>
        <v>10</v>
      </c>
    </row>
    <row r="21" spans="1:10" ht="16.5" thickTop="1" x14ac:dyDescent="0.25">
      <c r="A21" s="1">
        <f t="shared" si="0"/>
        <v>11</v>
      </c>
      <c r="E21" s="19"/>
      <c r="H21" s="1">
        <f t="shared" si="1"/>
        <v>11</v>
      </c>
    </row>
    <row r="22" spans="1:10" x14ac:dyDescent="0.25">
      <c r="A22" s="1">
        <f t="shared" si="0"/>
        <v>12</v>
      </c>
      <c r="B22" s="50" t="s">
        <v>207</v>
      </c>
      <c r="E22" s="78"/>
      <c r="G22" s="1"/>
      <c r="H22" s="1">
        <f t="shared" si="1"/>
        <v>12</v>
      </c>
      <c r="J22" s="60"/>
    </row>
    <row r="23" spans="1:10" x14ac:dyDescent="0.25">
      <c r="A23" s="1">
        <f t="shared" si="0"/>
        <v>13</v>
      </c>
      <c r="B23" s="11" t="s">
        <v>208</v>
      </c>
      <c r="C23" s="1" t="s">
        <v>209</v>
      </c>
      <c r="E23" s="71">
        <v>655210.33494999993</v>
      </c>
      <c r="G23" s="1" t="s">
        <v>210</v>
      </c>
      <c r="H23" s="1">
        <f t="shared" si="1"/>
        <v>13</v>
      </c>
    </row>
    <row r="24" spans="1:10" x14ac:dyDescent="0.25">
      <c r="A24" s="1">
        <f t="shared" si="0"/>
        <v>14</v>
      </c>
      <c r="B24" s="11" t="s">
        <v>211</v>
      </c>
      <c r="E24" s="78" t="s">
        <v>1</v>
      </c>
      <c r="G24" s="1"/>
      <c r="H24" s="1">
        <f t="shared" si="1"/>
        <v>14</v>
      </c>
    </row>
    <row r="25" spans="1:10" x14ac:dyDescent="0.25">
      <c r="A25" s="1">
        <f t="shared" si="0"/>
        <v>15</v>
      </c>
      <c r="B25" s="11" t="s">
        <v>212</v>
      </c>
      <c r="E25" s="74">
        <v>-401.94600000000003</v>
      </c>
      <c r="G25" s="1" t="s">
        <v>213</v>
      </c>
      <c r="H25" s="1">
        <f t="shared" si="1"/>
        <v>15</v>
      </c>
    </row>
    <row r="26" spans="1:10" ht="31.5" x14ac:dyDescent="0.25">
      <c r="A26" s="1">
        <f t="shared" si="0"/>
        <v>16</v>
      </c>
      <c r="B26" s="11" t="s">
        <v>214</v>
      </c>
      <c r="E26" s="74">
        <v>-803.07546026599982</v>
      </c>
      <c r="G26" s="79" t="s">
        <v>215</v>
      </c>
      <c r="H26" s="1">
        <f t="shared" si="1"/>
        <v>16</v>
      </c>
      <c r="I26" s="80"/>
      <c r="J26" s="19"/>
    </row>
    <row r="27" spans="1:10" ht="18.75" x14ac:dyDescent="0.25">
      <c r="A27" s="1">
        <f t="shared" si="0"/>
        <v>17</v>
      </c>
      <c r="B27" s="11" t="s">
        <v>216</v>
      </c>
      <c r="E27" s="74">
        <v>0</v>
      </c>
      <c r="G27" s="1" t="s">
        <v>217</v>
      </c>
      <c r="H27" s="1">
        <f t="shared" si="1"/>
        <v>17</v>
      </c>
      <c r="I27" s="80"/>
      <c r="J27" s="60"/>
    </row>
    <row r="28" spans="1:10" x14ac:dyDescent="0.25">
      <c r="A28" s="1">
        <f t="shared" si="0"/>
        <v>18</v>
      </c>
      <c r="B28" s="11" t="s">
        <v>218</v>
      </c>
      <c r="E28" s="74">
        <v>-1805.1186499999999</v>
      </c>
      <c r="G28" s="1" t="s">
        <v>219</v>
      </c>
      <c r="H28" s="1">
        <f t="shared" si="1"/>
        <v>18</v>
      </c>
    </row>
    <row r="29" spans="1:10" x14ac:dyDescent="0.25">
      <c r="A29" s="1">
        <f t="shared" si="0"/>
        <v>19</v>
      </c>
      <c r="B29" s="11" t="s">
        <v>220</v>
      </c>
      <c r="E29" s="74">
        <v>-22865.18</v>
      </c>
      <c r="G29" s="1" t="s">
        <v>221</v>
      </c>
      <c r="H29" s="1">
        <f t="shared" si="1"/>
        <v>19</v>
      </c>
      <c r="J29" s="19"/>
    </row>
    <row r="30" spans="1:10" x14ac:dyDescent="0.25">
      <c r="A30" s="1">
        <f t="shared" si="0"/>
        <v>20</v>
      </c>
      <c r="B30" s="11" t="s">
        <v>222</v>
      </c>
      <c r="E30" s="74">
        <v>0</v>
      </c>
      <c r="G30" s="79" t="s">
        <v>223</v>
      </c>
      <c r="H30" s="1">
        <f>+H29+1</f>
        <v>20</v>
      </c>
      <c r="I30" s="80"/>
      <c r="J30" s="19"/>
    </row>
    <row r="31" spans="1:10" x14ac:dyDescent="0.25">
      <c r="A31" s="1">
        <f t="shared" si="0"/>
        <v>21</v>
      </c>
      <c r="B31" s="11" t="s">
        <v>224</v>
      </c>
      <c r="E31" s="74">
        <v>-7.6341200000000002</v>
      </c>
      <c r="G31" s="79" t="s">
        <v>225</v>
      </c>
      <c r="H31" s="1">
        <f>+H30+1</f>
        <v>21</v>
      </c>
      <c r="I31" s="80"/>
    </row>
    <row r="32" spans="1:10" x14ac:dyDescent="0.25">
      <c r="A32" s="1">
        <f t="shared" si="0"/>
        <v>22</v>
      </c>
      <c r="B32" s="11" t="s">
        <v>226</v>
      </c>
      <c r="E32" s="74">
        <v>-136000.65109999999</v>
      </c>
      <c r="G32" s="1" t="s">
        <v>227</v>
      </c>
      <c r="H32" s="1">
        <f>+H31+1</f>
        <v>22</v>
      </c>
    </row>
    <row r="33" spans="1:10" x14ac:dyDescent="0.25">
      <c r="A33" s="1">
        <f t="shared" si="0"/>
        <v>23</v>
      </c>
      <c r="B33" s="11" t="s">
        <v>228</v>
      </c>
      <c r="E33" s="74">
        <v>0</v>
      </c>
      <c r="G33" s="79" t="s">
        <v>229</v>
      </c>
      <c r="H33" s="1">
        <f t="shared" ref="H33:H34" si="2">+H32+1</f>
        <v>23</v>
      </c>
    </row>
    <row r="34" spans="1:10" x14ac:dyDescent="0.25">
      <c r="A34" s="1">
        <f t="shared" si="0"/>
        <v>24</v>
      </c>
      <c r="B34" s="11" t="s">
        <v>230</v>
      </c>
      <c r="E34" s="74">
        <v>-0.96526000000000001</v>
      </c>
      <c r="G34" s="79" t="s">
        <v>231</v>
      </c>
      <c r="H34" s="1">
        <f t="shared" si="2"/>
        <v>24</v>
      </c>
    </row>
    <row r="35" spans="1:10" ht="31.5" x14ac:dyDescent="0.25">
      <c r="A35" s="1">
        <f t="shared" si="0"/>
        <v>25</v>
      </c>
      <c r="B35" s="11" t="s">
        <v>232</v>
      </c>
      <c r="E35" s="74">
        <v>-54.242370000000165</v>
      </c>
      <c r="G35" s="79" t="s">
        <v>233</v>
      </c>
      <c r="H35" s="1">
        <f>+H34+1</f>
        <v>25</v>
      </c>
    </row>
    <row r="36" spans="1:10" x14ac:dyDescent="0.25">
      <c r="A36" s="1">
        <f t="shared" si="0"/>
        <v>26</v>
      </c>
      <c r="B36" s="3" t="s">
        <v>203</v>
      </c>
      <c r="E36" s="81">
        <v>7160.9466899999998</v>
      </c>
      <c r="F36" s="14" t="s">
        <v>12</v>
      </c>
      <c r="G36" s="1" t="s">
        <v>234</v>
      </c>
      <c r="H36" s="1">
        <f t="shared" ref="H36:H49" si="3">+H35+1</f>
        <v>26</v>
      </c>
      <c r="J36" s="82"/>
    </row>
    <row r="37" spans="1:10" x14ac:dyDescent="0.25">
      <c r="A37" s="1">
        <f t="shared" si="0"/>
        <v>27</v>
      </c>
      <c r="B37" s="11" t="s">
        <v>235</v>
      </c>
      <c r="E37" s="83">
        <f>SUM(E23:E36)</f>
        <v>500432.46867973398</v>
      </c>
      <c r="F37" s="14" t="s">
        <v>12</v>
      </c>
      <c r="G37" s="1" t="s">
        <v>236</v>
      </c>
      <c r="H37" s="1">
        <f t="shared" si="3"/>
        <v>27</v>
      </c>
      <c r="J37" s="82"/>
    </row>
    <row r="38" spans="1:10" x14ac:dyDescent="0.25">
      <c r="A38" s="1">
        <f t="shared" si="0"/>
        <v>28</v>
      </c>
      <c r="B38" s="11" t="s">
        <v>237</v>
      </c>
      <c r="E38" s="84">
        <v>-8930.0596700000024</v>
      </c>
      <c r="G38" s="1" t="s">
        <v>238</v>
      </c>
      <c r="H38" s="1">
        <f t="shared" si="3"/>
        <v>28</v>
      </c>
      <c r="J38" s="60"/>
    </row>
    <row r="39" spans="1:10" x14ac:dyDescent="0.25">
      <c r="A39" s="1">
        <f t="shared" si="0"/>
        <v>29</v>
      </c>
      <c r="B39" s="11" t="s">
        <v>239</v>
      </c>
      <c r="E39" s="83">
        <f>SUM(E37:E38)</f>
        <v>491502.40900973399</v>
      </c>
      <c r="F39" s="14" t="s">
        <v>12</v>
      </c>
      <c r="G39" s="1" t="s">
        <v>240</v>
      </c>
      <c r="H39" s="1">
        <f t="shared" si="3"/>
        <v>29</v>
      </c>
      <c r="J39" s="85"/>
    </row>
    <row r="40" spans="1:10" x14ac:dyDescent="0.25">
      <c r="A40" s="1">
        <f t="shared" si="0"/>
        <v>30</v>
      </c>
      <c r="B40" s="4" t="s">
        <v>241</v>
      </c>
      <c r="E40" s="86">
        <v>0.19811712169916151</v>
      </c>
      <c r="G40" s="1" t="s">
        <v>242</v>
      </c>
      <c r="H40" s="1">
        <f t="shared" si="3"/>
        <v>30</v>
      </c>
    </row>
    <row r="41" spans="1:10" x14ac:dyDescent="0.25">
      <c r="A41" s="1">
        <f t="shared" si="0"/>
        <v>31</v>
      </c>
      <c r="B41" s="11" t="s">
        <v>243</v>
      </c>
      <c r="E41" s="28">
        <f>E39*E40</f>
        <v>97375.042581212532</v>
      </c>
      <c r="F41" s="14" t="s">
        <v>12</v>
      </c>
      <c r="G41" s="1" t="s">
        <v>244</v>
      </c>
      <c r="H41" s="1">
        <f t="shared" si="3"/>
        <v>31</v>
      </c>
    </row>
    <row r="42" spans="1:10" x14ac:dyDescent="0.25">
      <c r="A42" s="1">
        <f t="shared" si="0"/>
        <v>32</v>
      </c>
      <c r="B42" s="4" t="s">
        <v>245</v>
      </c>
      <c r="E42" s="87">
        <f>E62*(-E38)</f>
        <v>3521.9535632177781</v>
      </c>
      <c r="G42" s="1" t="s">
        <v>246</v>
      </c>
      <c r="H42" s="1">
        <f t="shared" si="3"/>
        <v>32</v>
      </c>
      <c r="J42" s="60"/>
    </row>
    <row r="43" spans="1:10" ht="16.5" thickBot="1" x14ac:dyDescent="0.3">
      <c r="A43" s="1">
        <f t="shared" si="0"/>
        <v>33</v>
      </c>
      <c r="B43" s="11" t="s">
        <v>247</v>
      </c>
      <c r="E43" s="59">
        <f>E42+E41</f>
        <v>100896.9961444303</v>
      </c>
      <c r="F43" s="14" t="s">
        <v>12</v>
      </c>
      <c r="G43" s="1" t="s">
        <v>248</v>
      </c>
      <c r="H43" s="1">
        <f t="shared" si="3"/>
        <v>33</v>
      </c>
      <c r="I43" s="11"/>
      <c r="J43" s="60"/>
    </row>
    <row r="44" spans="1:10" ht="16.5" thickTop="1" x14ac:dyDescent="0.25">
      <c r="A44" s="1">
        <f t="shared" si="0"/>
        <v>34</v>
      </c>
      <c r="B44" s="88"/>
      <c r="E44" s="29"/>
      <c r="G44" s="1"/>
      <c r="H44" s="1">
        <f t="shared" si="3"/>
        <v>34</v>
      </c>
    </row>
    <row r="45" spans="1:10" x14ac:dyDescent="0.25">
      <c r="A45" s="1">
        <f t="shared" si="0"/>
        <v>35</v>
      </c>
      <c r="B45" s="50" t="s">
        <v>249</v>
      </c>
      <c r="E45" s="89"/>
      <c r="G45" s="1"/>
      <c r="H45" s="1">
        <f t="shared" si="3"/>
        <v>35</v>
      </c>
    </row>
    <row r="46" spans="1:10" x14ac:dyDescent="0.25">
      <c r="A46" s="1">
        <f t="shared" si="0"/>
        <v>36</v>
      </c>
      <c r="B46" s="11" t="s">
        <v>250</v>
      </c>
      <c r="E46" s="30">
        <v>7476381.1074746149</v>
      </c>
      <c r="G46" s="1" t="s">
        <v>251</v>
      </c>
      <c r="H46" s="1">
        <f t="shared" si="3"/>
        <v>36</v>
      </c>
    </row>
    <row r="47" spans="1:10" x14ac:dyDescent="0.25">
      <c r="A47" s="1">
        <f t="shared" si="0"/>
        <v>37</v>
      </c>
      <c r="B47" s="11" t="s">
        <v>97</v>
      </c>
      <c r="E47" s="90">
        <v>0</v>
      </c>
      <c r="G47" s="1" t="s">
        <v>73</v>
      </c>
      <c r="H47" s="1">
        <f t="shared" si="3"/>
        <v>37</v>
      </c>
    </row>
    <row r="48" spans="1:10" x14ac:dyDescent="0.25">
      <c r="A48" s="1">
        <f t="shared" si="0"/>
        <v>38</v>
      </c>
      <c r="B48" s="11" t="s">
        <v>99</v>
      </c>
      <c r="E48" s="24">
        <v>108045.72119347638</v>
      </c>
      <c r="G48" s="1" t="s">
        <v>156</v>
      </c>
      <c r="H48" s="1">
        <f t="shared" si="3"/>
        <v>38</v>
      </c>
    </row>
    <row r="49" spans="1:9" x14ac:dyDescent="0.25">
      <c r="A49" s="1">
        <f t="shared" si="0"/>
        <v>39</v>
      </c>
      <c r="B49" s="11" t="s">
        <v>252</v>
      </c>
      <c r="E49" s="17">
        <v>303088.79978315468</v>
      </c>
      <c r="G49" s="1" t="s">
        <v>157</v>
      </c>
      <c r="H49" s="1">
        <f t="shared" si="3"/>
        <v>39</v>
      </c>
    </row>
    <row r="50" spans="1:9" ht="16.5" thickBot="1" x14ac:dyDescent="0.3">
      <c r="A50" s="1">
        <f t="shared" si="0"/>
        <v>40</v>
      </c>
      <c r="B50" s="11" t="s">
        <v>253</v>
      </c>
      <c r="E50" s="40">
        <f>SUM(E46:E49)</f>
        <v>7887515.6284512458</v>
      </c>
      <c r="G50" s="1" t="s">
        <v>254</v>
      </c>
      <c r="H50" s="1">
        <f t="shared" si="1"/>
        <v>40</v>
      </c>
      <c r="I50" s="91"/>
    </row>
    <row r="51" spans="1:9" ht="16.5" thickTop="1" x14ac:dyDescent="0.25">
      <c r="A51" s="1">
        <f t="shared" si="0"/>
        <v>41</v>
      </c>
      <c r="B51" s="88"/>
      <c r="E51" s="19"/>
      <c r="G51" s="1"/>
      <c r="H51" s="1">
        <f t="shared" si="1"/>
        <v>41</v>
      </c>
    </row>
    <row r="52" spans="1:9" x14ac:dyDescent="0.25">
      <c r="A52" s="1">
        <f t="shared" si="0"/>
        <v>42</v>
      </c>
      <c r="B52" s="11" t="s">
        <v>255</v>
      </c>
      <c r="E52" s="60">
        <f>E46</f>
        <v>7476381.1074746149</v>
      </c>
      <c r="G52" s="10" t="s">
        <v>256</v>
      </c>
      <c r="H52" s="1">
        <f>+H51+1</f>
        <v>42</v>
      </c>
    </row>
    <row r="53" spans="1:9" x14ac:dyDescent="0.25">
      <c r="A53" s="1">
        <f t="shared" si="0"/>
        <v>43</v>
      </c>
      <c r="B53" s="11" t="s">
        <v>257</v>
      </c>
      <c r="E53" s="23">
        <v>573458.27988615376</v>
      </c>
      <c r="G53" s="1" t="s">
        <v>258</v>
      </c>
      <c r="H53" s="1">
        <f t="shared" ref="H53:H60" si="4">+H52+1</f>
        <v>43</v>
      </c>
    </row>
    <row r="54" spans="1:9" x14ac:dyDescent="0.25">
      <c r="A54" s="1">
        <f t="shared" si="0"/>
        <v>44</v>
      </c>
      <c r="B54" s="11" t="s">
        <v>259</v>
      </c>
      <c r="E54" s="90">
        <v>0</v>
      </c>
      <c r="G54" s="1" t="s">
        <v>73</v>
      </c>
      <c r="H54" s="1">
        <f t="shared" si="4"/>
        <v>44</v>
      </c>
    </row>
    <row r="55" spans="1:9" x14ac:dyDescent="0.25">
      <c r="A55" s="1">
        <f t="shared" si="0"/>
        <v>45</v>
      </c>
      <c r="B55" s="11" t="s">
        <v>260</v>
      </c>
      <c r="E55" s="23">
        <v>539341.99986846163</v>
      </c>
      <c r="G55" s="1" t="s">
        <v>261</v>
      </c>
      <c r="H55" s="1">
        <f t="shared" si="4"/>
        <v>45</v>
      </c>
    </row>
    <row r="56" spans="1:9" x14ac:dyDescent="0.25">
      <c r="A56" s="1">
        <f t="shared" si="0"/>
        <v>46</v>
      </c>
      <c r="B56" s="11" t="s">
        <v>262</v>
      </c>
      <c r="E56" s="23">
        <v>9334732.9401250016</v>
      </c>
      <c r="G56" s="1" t="s">
        <v>263</v>
      </c>
      <c r="H56" s="1">
        <f t="shared" si="4"/>
        <v>46</v>
      </c>
    </row>
    <row r="57" spans="1:9" x14ac:dyDescent="0.25">
      <c r="A57" s="1">
        <f t="shared" si="0"/>
        <v>47</v>
      </c>
      <c r="B57" s="11" t="s">
        <v>97</v>
      </c>
      <c r="E57" s="90">
        <v>0</v>
      </c>
      <c r="G57" s="1" t="s">
        <v>73</v>
      </c>
      <c r="H57" s="1">
        <f t="shared" si="4"/>
        <v>47</v>
      </c>
    </row>
    <row r="58" spans="1:9" x14ac:dyDescent="0.25">
      <c r="A58" s="1">
        <f t="shared" si="0"/>
        <v>48</v>
      </c>
      <c r="B58" s="11" t="s">
        <v>264</v>
      </c>
      <c r="E58" s="23">
        <v>545362.86549500003</v>
      </c>
      <c r="G58" s="1" t="s">
        <v>265</v>
      </c>
      <c r="H58" s="1">
        <f t="shared" si="4"/>
        <v>48</v>
      </c>
    </row>
    <row r="59" spans="1:9" x14ac:dyDescent="0.25">
      <c r="A59" s="1">
        <f t="shared" si="0"/>
        <v>49</v>
      </c>
      <c r="B59" s="11" t="s">
        <v>266</v>
      </c>
      <c r="E59" s="92">
        <v>1529846.5735000502</v>
      </c>
      <c r="G59" s="1" t="s">
        <v>267</v>
      </c>
      <c r="H59" s="1">
        <f t="shared" si="4"/>
        <v>49</v>
      </c>
    </row>
    <row r="60" spans="1:9" ht="16.5" thickBot="1" x14ac:dyDescent="0.3">
      <c r="A60" s="1">
        <f t="shared" si="0"/>
        <v>50</v>
      </c>
      <c r="B60" s="11" t="s">
        <v>268</v>
      </c>
      <c r="E60" s="93">
        <f>SUM(E52:E59)</f>
        <v>19999123.766349278</v>
      </c>
      <c r="G60" s="1" t="s">
        <v>269</v>
      </c>
      <c r="H60" s="1">
        <f t="shared" si="4"/>
        <v>50</v>
      </c>
      <c r="I60" s="91"/>
    </row>
    <row r="61" spans="1:9" ht="16.5" thickTop="1" x14ac:dyDescent="0.25">
      <c r="A61" s="1">
        <f t="shared" si="0"/>
        <v>51</v>
      </c>
      <c r="E61" s="94"/>
      <c r="G61" s="1"/>
      <c r="H61" s="1">
        <f t="shared" si="1"/>
        <v>51</v>
      </c>
    </row>
    <row r="62" spans="1:9" ht="16.5" thickBot="1" x14ac:dyDescent="0.3">
      <c r="A62" s="1">
        <f t="shared" si="0"/>
        <v>52</v>
      </c>
      <c r="B62" s="11" t="s">
        <v>270</v>
      </c>
      <c r="E62" s="95">
        <f>E50/E60</f>
        <v>0.39439306044612099</v>
      </c>
      <c r="G62" s="1" t="s">
        <v>271</v>
      </c>
      <c r="H62" s="1">
        <f t="shared" si="1"/>
        <v>52</v>
      </c>
      <c r="I62" s="91"/>
    </row>
    <row r="63" spans="1:9" ht="16.5" thickTop="1" x14ac:dyDescent="0.25">
      <c r="B63" s="11" t="s">
        <v>1</v>
      </c>
      <c r="E63" s="96"/>
      <c r="G63" s="1"/>
      <c r="H63" s="1"/>
    </row>
    <row r="64" spans="1:9" x14ac:dyDescent="0.25">
      <c r="B64" s="11"/>
      <c r="E64" s="96"/>
      <c r="G64" s="1"/>
      <c r="H64" s="1"/>
    </row>
    <row r="65" spans="1:8" x14ac:dyDescent="0.25">
      <c r="A65" s="14" t="s">
        <v>12</v>
      </c>
      <c r="B65" s="97" t="s">
        <v>272</v>
      </c>
      <c r="E65" s="96"/>
      <c r="F65" s="96"/>
      <c r="G65" s="1"/>
      <c r="H65" s="1"/>
    </row>
    <row r="66" spans="1:8" x14ac:dyDescent="0.25">
      <c r="A66" s="14"/>
      <c r="B66" s="97" t="s">
        <v>273</v>
      </c>
      <c r="E66" s="96"/>
      <c r="F66" s="96"/>
      <c r="G66" s="1"/>
      <c r="H66" s="1"/>
    </row>
    <row r="67" spans="1:8" ht="18.75" x14ac:dyDescent="0.25">
      <c r="A67" s="98">
        <v>1</v>
      </c>
      <c r="B67" s="11" t="s">
        <v>274</v>
      </c>
      <c r="H67" s="1"/>
    </row>
    <row r="68" spans="1:8" x14ac:dyDescent="0.25">
      <c r="B68" s="11" t="s">
        <v>275</v>
      </c>
      <c r="E68" s="94"/>
      <c r="F68" s="94"/>
      <c r="G68" s="1"/>
      <c r="H68" s="1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25" right="0.25" top="0.5" bottom="0.5" header="0.35" footer="0.25"/>
  <pageSetup scale="57" fitToHeight="0" orientation="portrait" r:id="rId1"/>
  <headerFooter scaleWithDoc="0">
    <oddHeader>&amp;C&amp;"Times New Roman,Bold"&amp;7AS FILED</oddHeader>
    <oddFooter>&amp;L&amp;A&amp;CPage 6.&amp;P&amp;R&amp;F</oddFoot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ED2E2-B27B-47D6-8CE1-F7C0A6D707B9}">
  <sheetPr>
    <pageSetUpPr fitToPage="1"/>
  </sheetPr>
  <dimension ref="A1:Q419"/>
  <sheetViews>
    <sheetView topLeftCell="A20" zoomScale="80" zoomScaleNormal="80" workbookViewId="0">
      <selection activeCell="C62" sqref="C62"/>
    </sheetView>
  </sheetViews>
  <sheetFormatPr defaultColWidth="13.42578125" defaultRowHeight="15.75" x14ac:dyDescent="0.25"/>
  <cols>
    <col min="1" max="1" width="5.140625" style="1" customWidth="1"/>
    <col min="2" max="2" width="8.5703125" style="99" customWidth="1"/>
    <col min="3" max="3" width="63.140625" style="4" customWidth="1"/>
    <col min="4" max="4" width="16.85546875" style="4" customWidth="1"/>
    <col min="5" max="5" width="16.85546875" style="19" customWidth="1"/>
    <col min="6" max="7" width="16.85546875" style="4" customWidth="1"/>
    <col min="8" max="8" width="2" style="4" bestFit="1" customWidth="1"/>
    <col min="9" max="10" width="16.85546875" style="4" customWidth="1"/>
    <col min="11" max="11" width="2" style="4" customWidth="1"/>
    <col min="12" max="12" width="16.85546875" style="4" customWidth="1"/>
    <col min="13" max="13" width="34.5703125" style="4" customWidth="1"/>
    <col min="14" max="14" width="5.140625" style="1" customWidth="1"/>
    <col min="15" max="16384" width="13.42578125" style="4"/>
  </cols>
  <sheetData>
    <row r="1" spans="1:17" x14ac:dyDescent="0.25">
      <c r="A1" s="265"/>
    </row>
    <row r="2" spans="1:17" s="3" customFormat="1" x14ac:dyDescent="0.25">
      <c r="A2" s="2"/>
      <c r="B2" s="410" t="s">
        <v>0</v>
      </c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2"/>
      <c r="P2"/>
      <c r="Q2"/>
    </row>
    <row r="3" spans="1:17" s="3" customFormat="1" x14ac:dyDescent="0.25">
      <c r="A3" s="2"/>
      <c r="B3" s="410" t="s">
        <v>276</v>
      </c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2"/>
    </row>
    <row r="4" spans="1:17" s="3" customFormat="1" x14ac:dyDescent="0.25">
      <c r="A4" s="2"/>
      <c r="B4" s="410" t="s">
        <v>277</v>
      </c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2"/>
      <c r="P4" s="100"/>
    </row>
    <row r="5" spans="1:17" s="3" customFormat="1" x14ac:dyDescent="0.25">
      <c r="A5" s="2"/>
      <c r="B5" s="414" t="s">
        <v>5</v>
      </c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4"/>
      <c r="N5" s="2"/>
    </row>
    <row r="6" spans="1:17" ht="16.5" thickBot="1" x14ac:dyDescent="0.3">
      <c r="A6" s="61"/>
      <c r="B6" s="101"/>
      <c r="C6" s="102"/>
      <c r="D6" s="102"/>
      <c r="E6" s="103"/>
      <c r="F6" s="102"/>
      <c r="G6" s="104"/>
      <c r="H6" s="102"/>
      <c r="I6" s="102"/>
      <c r="J6" s="104"/>
      <c r="K6" s="102"/>
      <c r="L6" s="102"/>
      <c r="M6" s="102"/>
    </row>
    <row r="7" spans="1:17" s="3" customFormat="1" ht="18.75" x14ac:dyDescent="0.25">
      <c r="A7" s="1"/>
      <c r="B7" s="105"/>
      <c r="C7" s="106"/>
      <c r="D7" s="107" t="s">
        <v>278</v>
      </c>
      <c r="E7" s="108" t="s">
        <v>279</v>
      </c>
      <c r="F7" s="107" t="s">
        <v>280</v>
      </c>
      <c r="G7" s="109" t="s">
        <v>281</v>
      </c>
      <c r="H7" s="110"/>
      <c r="I7" s="111" t="s">
        <v>282</v>
      </c>
      <c r="J7" s="109" t="s">
        <v>574</v>
      </c>
      <c r="K7" s="110"/>
      <c r="L7" s="111" t="s">
        <v>575</v>
      </c>
      <c r="M7" s="112"/>
      <c r="N7" s="1"/>
    </row>
    <row r="8" spans="1:17" s="3" customFormat="1" x14ac:dyDescent="0.25">
      <c r="A8" s="1" t="s">
        <v>6</v>
      </c>
      <c r="B8" s="113" t="s">
        <v>283</v>
      </c>
      <c r="D8" s="114" t="s">
        <v>284</v>
      </c>
      <c r="E8" s="114" t="s">
        <v>285</v>
      </c>
      <c r="F8" s="114" t="s">
        <v>284</v>
      </c>
      <c r="G8" s="2" t="s">
        <v>286</v>
      </c>
      <c r="H8" s="115"/>
      <c r="I8" s="116" t="s">
        <v>287</v>
      </c>
      <c r="J8" s="2" t="s">
        <v>286</v>
      </c>
      <c r="K8" s="115"/>
      <c r="L8" s="116" t="s">
        <v>287</v>
      </c>
      <c r="M8" s="117"/>
      <c r="N8" s="1" t="s">
        <v>6</v>
      </c>
    </row>
    <row r="9" spans="1:17" s="3" customFormat="1" x14ac:dyDescent="0.25">
      <c r="A9" s="1" t="s">
        <v>7</v>
      </c>
      <c r="B9" s="118" t="s">
        <v>288</v>
      </c>
      <c r="C9" s="119" t="s">
        <v>289</v>
      </c>
      <c r="D9" s="120" t="s">
        <v>290</v>
      </c>
      <c r="E9" s="120" t="s">
        <v>291</v>
      </c>
      <c r="F9" s="120" t="s">
        <v>292</v>
      </c>
      <c r="G9" s="119" t="s">
        <v>293</v>
      </c>
      <c r="H9" s="121"/>
      <c r="I9" s="122" t="s">
        <v>294</v>
      </c>
      <c r="J9" s="119" t="s">
        <v>293</v>
      </c>
      <c r="K9" s="121"/>
      <c r="L9" s="122" t="s">
        <v>294</v>
      </c>
      <c r="M9" s="123" t="s">
        <v>9</v>
      </c>
      <c r="N9" s="1" t="s">
        <v>7</v>
      </c>
    </row>
    <row r="10" spans="1:17" s="3" customFormat="1" x14ac:dyDescent="0.25">
      <c r="A10" s="1"/>
      <c r="B10" s="124"/>
      <c r="C10" s="125" t="s">
        <v>295</v>
      </c>
      <c r="D10" s="126"/>
      <c r="E10" s="126"/>
      <c r="F10" s="126"/>
      <c r="G10" s="127"/>
      <c r="H10" s="127"/>
      <c r="I10" s="126"/>
      <c r="J10" s="127"/>
      <c r="K10" s="127"/>
      <c r="L10" s="126"/>
      <c r="M10" s="128"/>
      <c r="N10" s="1"/>
      <c r="P10" s="4"/>
      <c r="Q10" s="4"/>
    </row>
    <row r="11" spans="1:17" s="3" customFormat="1" x14ac:dyDescent="0.25">
      <c r="A11" s="1">
        <v>1</v>
      </c>
      <c r="B11" s="129">
        <v>560</v>
      </c>
      <c r="C11" s="4" t="s">
        <v>296</v>
      </c>
      <c r="D11" s="130">
        <v>9101.5750000000007</v>
      </c>
      <c r="E11" s="130">
        <f>E47</f>
        <v>143.70699999999999</v>
      </c>
      <c r="F11" s="130">
        <f t="shared" ref="F11:F25" si="0">D11-E11</f>
        <v>8957.8680000000004</v>
      </c>
      <c r="G11" s="60"/>
      <c r="H11" s="60"/>
      <c r="I11" s="130">
        <f>F11-G11</f>
        <v>8957.8680000000004</v>
      </c>
      <c r="J11" s="60"/>
      <c r="K11" s="60"/>
      <c r="L11" s="130">
        <f>I11-J11</f>
        <v>8957.8680000000004</v>
      </c>
      <c r="M11" s="131" t="s">
        <v>297</v>
      </c>
      <c r="N11" s="1">
        <f>A11</f>
        <v>1</v>
      </c>
      <c r="P11" s="4"/>
      <c r="Q11" s="4"/>
    </row>
    <row r="12" spans="1:17" s="3" customFormat="1" x14ac:dyDescent="0.25">
      <c r="A12" s="1">
        <f>A11+1</f>
        <v>2</v>
      </c>
      <c r="B12" s="129">
        <v>561.1</v>
      </c>
      <c r="C12" s="4" t="s">
        <v>298</v>
      </c>
      <c r="D12" s="132">
        <v>964.71199999999999</v>
      </c>
      <c r="E12" s="132">
        <v>0</v>
      </c>
      <c r="F12" s="132">
        <f t="shared" si="0"/>
        <v>964.71199999999999</v>
      </c>
      <c r="G12" s="19"/>
      <c r="H12" s="19"/>
      <c r="I12" s="132">
        <f>F12-G12</f>
        <v>964.71199999999999</v>
      </c>
      <c r="J12" s="19"/>
      <c r="K12" s="19"/>
      <c r="L12" s="132">
        <f>I12-J12</f>
        <v>964.71199999999999</v>
      </c>
      <c r="M12" s="131" t="s">
        <v>299</v>
      </c>
      <c r="N12" s="1">
        <f>N11+1</f>
        <v>2</v>
      </c>
      <c r="P12" s="4"/>
      <c r="Q12" s="4"/>
    </row>
    <row r="13" spans="1:17" s="3" customFormat="1" x14ac:dyDescent="0.25">
      <c r="A13" s="1">
        <f t="shared" ref="A13:A64" si="1">A12+1</f>
        <v>3</v>
      </c>
      <c r="B13" s="129">
        <v>561.20000000000005</v>
      </c>
      <c r="C13" s="4" t="s">
        <v>300</v>
      </c>
      <c r="D13" s="132">
        <v>1892.6669999999999</v>
      </c>
      <c r="E13" s="132">
        <v>0</v>
      </c>
      <c r="F13" s="132">
        <f t="shared" si="0"/>
        <v>1892.6669999999999</v>
      </c>
      <c r="G13" s="19"/>
      <c r="H13" s="19"/>
      <c r="I13" s="132">
        <f t="shared" ref="I13:I24" si="2">F13-G13</f>
        <v>1892.6669999999999</v>
      </c>
      <c r="J13" s="19"/>
      <c r="K13" s="19"/>
      <c r="L13" s="132">
        <f t="shared" ref="L13:L24" si="3">I13-J13</f>
        <v>1892.6669999999999</v>
      </c>
      <c r="M13" s="131" t="s">
        <v>301</v>
      </c>
      <c r="N13" s="1">
        <f t="shared" ref="N13:N64" si="4">N12+1</f>
        <v>3</v>
      </c>
      <c r="P13" s="4"/>
      <c r="Q13" s="4"/>
    </row>
    <row r="14" spans="1:17" s="3" customFormat="1" x14ac:dyDescent="0.25">
      <c r="A14" s="1">
        <f t="shared" si="1"/>
        <v>4</v>
      </c>
      <c r="B14" s="129">
        <v>561.29999999999995</v>
      </c>
      <c r="C14" s="4" t="s">
        <v>302</v>
      </c>
      <c r="D14" s="132">
        <v>157.91900000000001</v>
      </c>
      <c r="E14" s="132">
        <v>0</v>
      </c>
      <c r="F14" s="132">
        <f t="shared" si="0"/>
        <v>157.91900000000001</v>
      </c>
      <c r="G14" s="19"/>
      <c r="H14" s="19"/>
      <c r="I14" s="132">
        <f t="shared" si="2"/>
        <v>157.91900000000001</v>
      </c>
      <c r="J14" s="19"/>
      <c r="K14" s="19"/>
      <c r="L14" s="132">
        <f t="shared" si="3"/>
        <v>157.91900000000001</v>
      </c>
      <c r="M14" s="131" t="s">
        <v>303</v>
      </c>
      <c r="N14" s="1">
        <f t="shared" si="4"/>
        <v>4</v>
      </c>
      <c r="P14" s="4"/>
      <c r="Q14" s="4"/>
    </row>
    <row r="15" spans="1:17" s="3" customFormat="1" ht="17.25" customHeight="1" x14ac:dyDescent="0.25">
      <c r="A15" s="1">
        <f t="shared" si="1"/>
        <v>5</v>
      </c>
      <c r="B15" s="129">
        <v>561.4</v>
      </c>
      <c r="C15" s="4" t="s">
        <v>304</v>
      </c>
      <c r="D15" s="132">
        <v>3357.212</v>
      </c>
      <c r="E15" s="19">
        <f>E48</f>
        <v>3357.212</v>
      </c>
      <c r="F15" s="132">
        <f t="shared" si="0"/>
        <v>0</v>
      </c>
      <c r="G15" s="19"/>
      <c r="H15" s="19"/>
      <c r="I15" s="132">
        <f t="shared" si="2"/>
        <v>0</v>
      </c>
      <c r="J15" s="19"/>
      <c r="K15" s="19"/>
      <c r="L15" s="132">
        <f t="shared" si="3"/>
        <v>0</v>
      </c>
      <c r="M15" s="131" t="s">
        <v>305</v>
      </c>
      <c r="N15" s="1">
        <f t="shared" si="4"/>
        <v>5</v>
      </c>
      <c r="P15" s="4"/>
      <c r="Q15" s="4"/>
    </row>
    <row r="16" spans="1:17" s="3" customFormat="1" x14ac:dyDescent="0.25">
      <c r="A16" s="1">
        <f t="shared" si="1"/>
        <v>6</v>
      </c>
      <c r="B16" s="129">
        <v>561.5</v>
      </c>
      <c r="C16" s="4" t="s">
        <v>306</v>
      </c>
      <c r="D16" s="132">
        <v>139.928</v>
      </c>
      <c r="E16" s="132">
        <v>0</v>
      </c>
      <c r="F16" s="132">
        <f t="shared" si="0"/>
        <v>139.928</v>
      </c>
      <c r="G16" s="19"/>
      <c r="H16" s="19"/>
      <c r="I16" s="132">
        <f t="shared" si="2"/>
        <v>139.928</v>
      </c>
      <c r="J16" s="19"/>
      <c r="K16" s="19"/>
      <c r="L16" s="132">
        <f t="shared" si="3"/>
        <v>139.928</v>
      </c>
      <c r="M16" s="131" t="s">
        <v>307</v>
      </c>
      <c r="N16" s="1">
        <f t="shared" si="4"/>
        <v>6</v>
      </c>
      <c r="P16" s="4"/>
      <c r="Q16" s="4"/>
    </row>
    <row r="17" spans="1:17" s="3" customFormat="1" x14ac:dyDescent="0.25">
      <c r="A17" s="1">
        <f t="shared" si="1"/>
        <v>7</v>
      </c>
      <c r="B17" s="129">
        <v>561.6</v>
      </c>
      <c r="C17" s="4" t="s">
        <v>308</v>
      </c>
      <c r="D17" s="132">
        <v>0</v>
      </c>
      <c r="E17" s="132">
        <v>0</v>
      </c>
      <c r="F17" s="132">
        <f t="shared" si="0"/>
        <v>0</v>
      </c>
      <c r="G17" s="19"/>
      <c r="H17" s="19"/>
      <c r="I17" s="132">
        <f t="shared" si="2"/>
        <v>0</v>
      </c>
      <c r="J17" s="19"/>
      <c r="K17" s="19"/>
      <c r="L17" s="132">
        <f t="shared" si="3"/>
        <v>0</v>
      </c>
      <c r="M17" s="131" t="s">
        <v>309</v>
      </c>
      <c r="N17" s="1">
        <f t="shared" si="4"/>
        <v>7</v>
      </c>
      <c r="P17" s="4"/>
      <c r="Q17" s="4"/>
    </row>
    <row r="18" spans="1:17" s="3" customFormat="1" x14ac:dyDescent="0.25">
      <c r="A18" s="1">
        <f t="shared" si="1"/>
        <v>8</v>
      </c>
      <c r="B18" s="129">
        <v>561.70000000000005</v>
      </c>
      <c r="C18" s="4" t="s">
        <v>310</v>
      </c>
      <c r="D18" s="132">
        <v>0</v>
      </c>
      <c r="E18" s="132">
        <v>0</v>
      </c>
      <c r="F18" s="132">
        <f t="shared" si="0"/>
        <v>0</v>
      </c>
      <c r="G18" s="19"/>
      <c r="H18" s="19"/>
      <c r="I18" s="132">
        <f t="shared" si="2"/>
        <v>0</v>
      </c>
      <c r="J18" s="19"/>
      <c r="K18" s="19"/>
      <c r="L18" s="132">
        <f t="shared" si="3"/>
        <v>0</v>
      </c>
      <c r="M18" s="131" t="s">
        <v>311</v>
      </c>
      <c r="N18" s="1">
        <f t="shared" si="4"/>
        <v>8</v>
      </c>
      <c r="P18" s="4"/>
      <c r="Q18" s="4"/>
    </row>
    <row r="19" spans="1:17" s="3" customFormat="1" x14ac:dyDescent="0.25">
      <c r="A19" s="1">
        <f t="shared" si="1"/>
        <v>9</v>
      </c>
      <c r="B19" s="129">
        <v>561.79999999999995</v>
      </c>
      <c r="C19" s="4" t="s">
        <v>312</v>
      </c>
      <c r="D19" s="132">
        <v>2611.931</v>
      </c>
      <c r="E19" s="19">
        <f>E49</f>
        <v>1629.53</v>
      </c>
      <c r="F19" s="132">
        <f t="shared" si="0"/>
        <v>982.40100000000007</v>
      </c>
      <c r="G19" s="19"/>
      <c r="H19" s="19"/>
      <c r="I19" s="132">
        <f t="shared" si="2"/>
        <v>982.40100000000007</v>
      </c>
      <c r="J19" s="19"/>
      <c r="K19" s="19"/>
      <c r="L19" s="132">
        <f t="shared" si="3"/>
        <v>982.40100000000007</v>
      </c>
      <c r="M19" s="131" t="s">
        <v>313</v>
      </c>
      <c r="N19" s="1">
        <f t="shared" si="4"/>
        <v>9</v>
      </c>
      <c r="P19" s="4"/>
      <c r="Q19" s="4"/>
    </row>
    <row r="20" spans="1:17" s="3" customFormat="1" ht="15" customHeight="1" x14ac:dyDescent="0.25">
      <c r="A20" s="1">
        <f t="shared" si="1"/>
        <v>10</v>
      </c>
      <c r="B20" s="129">
        <v>562</v>
      </c>
      <c r="C20" s="4" t="s">
        <v>314</v>
      </c>
      <c r="D20" s="132">
        <v>11638.449000000001</v>
      </c>
      <c r="E20" s="132">
        <f>E50</f>
        <v>2.4224999999999999</v>
      </c>
      <c r="F20" s="132">
        <f t="shared" si="0"/>
        <v>11636.0265</v>
      </c>
      <c r="G20" s="19"/>
      <c r="H20" s="19"/>
      <c r="I20" s="132">
        <f t="shared" si="2"/>
        <v>11636.0265</v>
      </c>
      <c r="J20" s="19"/>
      <c r="K20" s="19"/>
      <c r="L20" s="132">
        <f t="shared" si="3"/>
        <v>11636.0265</v>
      </c>
      <c r="M20" s="131" t="s">
        <v>315</v>
      </c>
      <c r="N20" s="1">
        <f t="shared" si="4"/>
        <v>10</v>
      </c>
      <c r="P20" s="4"/>
      <c r="Q20" s="4"/>
    </row>
    <row r="21" spans="1:17" s="3" customFormat="1" x14ac:dyDescent="0.25">
      <c r="A21" s="1">
        <f t="shared" si="1"/>
        <v>11</v>
      </c>
      <c r="B21" s="129">
        <v>563</v>
      </c>
      <c r="C21" s="4" t="s">
        <v>316</v>
      </c>
      <c r="D21" s="132">
        <v>10659.147999999999</v>
      </c>
      <c r="E21" s="132">
        <v>0</v>
      </c>
      <c r="F21" s="132">
        <f t="shared" si="0"/>
        <v>10659.147999999999</v>
      </c>
      <c r="G21" s="19"/>
      <c r="H21" s="19"/>
      <c r="I21" s="132">
        <f t="shared" si="2"/>
        <v>10659.147999999999</v>
      </c>
      <c r="J21" s="19"/>
      <c r="K21" s="19"/>
      <c r="L21" s="132">
        <f t="shared" si="3"/>
        <v>10659.147999999999</v>
      </c>
      <c r="M21" s="131" t="s">
        <v>317</v>
      </c>
      <c r="N21" s="1">
        <f t="shared" si="4"/>
        <v>11</v>
      </c>
      <c r="P21" s="4"/>
      <c r="Q21" s="4"/>
    </row>
    <row r="22" spans="1:17" s="3" customFormat="1" x14ac:dyDescent="0.25">
      <c r="A22" s="1">
        <f>A21+1</f>
        <v>12</v>
      </c>
      <c r="B22" s="129">
        <v>564</v>
      </c>
      <c r="C22" s="4" t="s">
        <v>318</v>
      </c>
      <c r="D22" s="132">
        <v>-0.40300000000000002</v>
      </c>
      <c r="E22" s="132">
        <v>0</v>
      </c>
      <c r="F22" s="132">
        <f t="shared" si="0"/>
        <v>-0.40300000000000002</v>
      </c>
      <c r="G22" s="19"/>
      <c r="H22" s="19"/>
      <c r="I22" s="132">
        <f t="shared" si="2"/>
        <v>-0.40300000000000002</v>
      </c>
      <c r="J22" s="19"/>
      <c r="K22" s="19"/>
      <c r="L22" s="132">
        <f t="shared" si="3"/>
        <v>-0.40300000000000002</v>
      </c>
      <c r="M22" s="131" t="s">
        <v>319</v>
      </c>
      <c r="N22" s="1">
        <f>N21+1</f>
        <v>12</v>
      </c>
      <c r="P22" s="4"/>
      <c r="Q22" s="4"/>
    </row>
    <row r="23" spans="1:17" s="3" customFormat="1" x14ac:dyDescent="0.25">
      <c r="A23" s="1">
        <f t="shared" si="1"/>
        <v>13</v>
      </c>
      <c r="B23" s="129">
        <v>565</v>
      </c>
      <c r="C23" s="4" t="s">
        <v>320</v>
      </c>
      <c r="D23" s="132">
        <v>0</v>
      </c>
      <c r="E23" s="132">
        <v>0</v>
      </c>
      <c r="F23" s="132">
        <f t="shared" si="0"/>
        <v>0</v>
      </c>
      <c r="G23" s="19"/>
      <c r="H23" s="19"/>
      <c r="I23" s="132">
        <f t="shared" si="2"/>
        <v>0</v>
      </c>
      <c r="J23" s="19"/>
      <c r="K23" s="19"/>
      <c r="L23" s="132">
        <f t="shared" si="3"/>
        <v>0</v>
      </c>
      <c r="M23" s="131" t="s">
        <v>321</v>
      </c>
      <c r="N23" s="1">
        <f t="shared" si="4"/>
        <v>13</v>
      </c>
      <c r="P23" s="4"/>
      <c r="Q23" s="4"/>
    </row>
    <row r="24" spans="1:17" s="3" customFormat="1" x14ac:dyDescent="0.25">
      <c r="A24" s="1">
        <f t="shared" si="1"/>
        <v>14</v>
      </c>
      <c r="B24" s="133">
        <v>566</v>
      </c>
      <c r="C24" s="4" t="s">
        <v>322</v>
      </c>
      <c r="D24" s="132">
        <v>16813.008000000002</v>
      </c>
      <c r="E24" s="19">
        <f>E56</f>
        <v>2107.7340000000004</v>
      </c>
      <c r="F24" s="132">
        <f t="shared" si="0"/>
        <v>14705.274000000001</v>
      </c>
      <c r="G24" s="19">
        <v>1171.9041</v>
      </c>
      <c r="H24" s="266"/>
      <c r="I24" s="132">
        <f t="shared" si="2"/>
        <v>13533.369900000002</v>
      </c>
      <c r="J24" s="134"/>
      <c r="K24" s="14"/>
      <c r="L24" s="132">
        <f t="shared" si="3"/>
        <v>13533.369900000002</v>
      </c>
      <c r="M24" s="131" t="s">
        <v>323</v>
      </c>
      <c r="N24" s="1">
        <f t="shared" si="4"/>
        <v>14</v>
      </c>
      <c r="P24" s="4"/>
      <c r="Q24" s="4"/>
    </row>
    <row r="25" spans="1:17" s="3" customFormat="1" x14ac:dyDescent="0.25">
      <c r="A25" s="1">
        <f>A24+1</f>
        <v>15</v>
      </c>
      <c r="B25" s="129">
        <v>567</v>
      </c>
      <c r="C25" s="4" t="s">
        <v>324</v>
      </c>
      <c r="D25" s="136">
        <v>3610.3420000000001</v>
      </c>
      <c r="E25" s="136">
        <v>0</v>
      </c>
      <c r="F25" s="136">
        <f t="shared" si="0"/>
        <v>3610.3420000000001</v>
      </c>
      <c r="G25" s="137"/>
      <c r="H25" s="138"/>
      <c r="I25" s="136">
        <f>F25-G25</f>
        <v>3610.3420000000001</v>
      </c>
      <c r="J25" s="137"/>
      <c r="K25" s="138"/>
      <c r="L25" s="136">
        <f>I25-J25</f>
        <v>3610.3420000000001</v>
      </c>
      <c r="M25" s="131" t="s">
        <v>325</v>
      </c>
      <c r="N25" s="1">
        <f t="shared" si="4"/>
        <v>15</v>
      </c>
      <c r="P25" s="4"/>
      <c r="Q25" s="4"/>
    </row>
    <row r="26" spans="1:17" s="3" customFormat="1" x14ac:dyDescent="0.25">
      <c r="A26" s="1">
        <f>A25+1</f>
        <v>16</v>
      </c>
      <c r="B26" s="129"/>
      <c r="C26" s="4"/>
      <c r="D26" s="132"/>
      <c r="E26" s="19"/>
      <c r="F26" s="132"/>
      <c r="G26" s="19"/>
      <c r="H26" s="19"/>
      <c r="I26" s="132"/>
      <c r="J26" s="19"/>
      <c r="K26" s="19"/>
      <c r="L26" s="132"/>
      <c r="M26" s="131"/>
      <c r="N26" s="1">
        <f>N25+1</f>
        <v>16</v>
      </c>
      <c r="P26" s="4"/>
      <c r="Q26" s="4"/>
    </row>
    <row r="27" spans="1:17" s="3" customFormat="1" ht="16.5" thickBot="1" x14ac:dyDescent="0.3">
      <c r="A27" s="1">
        <f>A26+1</f>
        <v>17</v>
      </c>
      <c r="B27" s="139"/>
      <c r="C27" s="140" t="s">
        <v>326</v>
      </c>
      <c r="D27" s="141">
        <f>SUM(D11:D25)</f>
        <v>60946.487999999998</v>
      </c>
      <c r="E27" s="142">
        <f>SUM(E11:E25)</f>
        <v>7240.6054999999997</v>
      </c>
      <c r="F27" s="141">
        <f>SUM(F11:F25)</f>
        <v>53705.8825</v>
      </c>
      <c r="G27" s="142">
        <f>SUM(G11:G25)</f>
        <v>1171.9041</v>
      </c>
      <c r="H27" s="269"/>
      <c r="I27" s="141">
        <f>SUM(I11:I25)</f>
        <v>52533.9784</v>
      </c>
      <c r="J27" s="142">
        <f>SUM(J11:J25)</f>
        <v>0</v>
      </c>
      <c r="K27" s="144"/>
      <c r="L27" s="141">
        <f>SUM(L11:L25)</f>
        <v>52533.9784</v>
      </c>
      <c r="M27" s="146" t="str">
        <f>"Sum Lines "&amp;A11&amp;" thru "&amp;A25</f>
        <v>Sum Lines 1 thru 15</v>
      </c>
      <c r="N27" s="1">
        <f>N26+1</f>
        <v>17</v>
      </c>
      <c r="P27" s="4"/>
      <c r="Q27" s="4"/>
    </row>
    <row r="28" spans="1:17" s="3" customFormat="1" x14ac:dyDescent="0.25">
      <c r="A28" s="1">
        <f t="shared" si="1"/>
        <v>18</v>
      </c>
      <c r="B28" s="147"/>
      <c r="C28" s="4"/>
      <c r="D28" s="148"/>
      <c r="E28" s="149"/>
      <c r="F28" s="148"/>
      <c r="G28" s="149"/>
      <c r="H28" s="149"/>
      <c r="I28" s="148"/>
      <c r="J28" s="149"/>
      <c r="K28" s="149"/>
      <c r="L28" s="148"/>
      <c r="M28" s="131"/>
      <c r="N28" s="1">
        <f t="shared" si="4"/>
        <v>18</v>
      </c>
      <c r="P28" s="4"/>
      <c r="Q28" s="4"/>
    </row>
    <row r="29" spans="1:17" s="3" customFormat="1" x14ac:dyDescent="0.25">
      <c r="A29" s="1">
        <f t="shared" si="1"/>
        <v>19</v>
      </c>
      <c r="B29" s="124"/>
      <c r="C29" s="125" t="s">
        <v>327</v>
      </c>
      <c r="D29" s="148"/>
      <c r="E29" s="149"/>
      <c r="F29" s="148"/>
      <c r="G29" s="149"/>
      <c r="H29" s="149"/>
      <c r="I29" s="148"/>
      <c r="J29" s="149"/>
      <c r="K29" s="149"/>
      <c r="L29" s="148"/>
      <c r="M29" s="131"/>
      <c r="N29" s="1">
        <f t="shared" si="4"/>
        <v>19</v>
      </c>
      <c r="P29" s="4"/>
      <c r="Q29" s="4"/>
    </row>
    <row r="30" spans="1:17" s="3" customFormat="1" x14ac:dyDescent="0.25">
      <c r="A30" s="1">
        <f t="shared" si="1"/>
        <v>20</v>
      </c>
      <c r="B30" s="129">
        <v>568</v>
      </c>
      <c r="C30" s="4" t="s">
        <v>328</v>
      </c>
      <c r="D30" s="130">
        <v>2150.4340000000002</v>
      </c>
      <c r="E30" s="130">
        <v>0</v>
      </c>
      <c r="F30" s="130">
        <f t="shared" ref="F30:F39" si="5">D30-E30</f>
        <v>2150.4340000000002</v>
      </c>
      <c r="G30" s="60"/>
      <c r="H30" s="60"/>
      <c r="I30" s="150">
        <f>F30-G30</f>
        <v>2150.4340000000002</v>
      </c>
      <c r="J30" s="60"/>
      <c r="K30" s="60"/>
      <c r="L30" s="150">
        <f>I30-J30</f>
        <v>2150.4340000000002</v>
      </c>
      <c r="M30" s="131" t="s">
        <v>329</v>
      </c>
      <c r="N30" s="1">
        <f t="shared" si="4"/>
        <v>20</v>
      </c>
      <c r="P30" s="60"/>
      <c r="Q30" s="4"/>
    </row>
    <row r="31" spans="1:17" s="3" customFormat="1" x14ac:dyDescent="0.25">
      <c r="A31" s="1">
        <f t="shared" si="1"/>
        <v>21</v>
      </c>
      <c r="B31" s="129">
        <v>569</v>
      </c>
      <c r="C31" s="4" t="s">
        <v>330</v>
      </c>
      <c r="D31" s="132">
        <v>1191.816</v>
      </c>
      <c r="E31" s="19">
        <v>0</v>
      </c>
      <c r="F31" s="132">
        <f t="shared" si="5"/>
        <v>1191.816</v>
      </c>
      <c r="G31" s="19"/>
      <c r="H31" s="19"/>
      <c r="I31" s="132">
        <f t="shared" ref="I31:I38" si="6">F31-G31</f>
        <v>1191.816</v>
      </c>
      <c r="J31" s="19"/>
      <c r="K31" s="19"/>
      <c r="L31" s="132">
        <f t="shared" ref="L31:L38" si="7">I31-J31</f>
        <v>1191.816</v>
      </c>
      <c r="M31" s="131" t="s">
        <v>331</v>
      </c>
      <c r="N31" s="1">
        <f t="shared" si="4"/>
        <v>21</v>
      </c>
      <c r="P31" s="4"/>
      <c r="Q31" s="4"/>
    </row>
    <row r="32" spans="1:17" s="3" customFormat="1" x14ac:dyDescent="0.25">
      <c r="A32" s="1">
        <f t="shared" si="1"/>
        <v>22</v>
      </c>
      <c r="B32" s="129">
        <v>569.1</v>
      </c>
      <c r="C32" s="4" t="s">
        <v>332</v>
      </c>
      <c r="D32" s="132">
        <v>1021.635</v>
      </c>
      <c r="E32" s="19">
        <v>0</v>
      </c>
      <c r="F32" s="132">
        <f t="shared" si="5"/>
        <v>1021.635</v>
      </c>
      <c r="G32" s="19"/>
      <c r="H32" s="19"/>
      <c r="I32" s="132">
        <f t="shared" si="6"/>
        <v>1021.635</v>
      </c>
      <c r="J32" s="19"/>
      <c r="K32" s="19"/>
      <c r="L32" s="132">
        <f t="shared" si="7"/>
        <v>1021.635</v>
      </c>
      <c r="M32" s="131" t="s">
        <v>333</v>
      </c>
      <c r="N32" s="1">
        <f t="shared" si="4"/>
        <v>22</v>
      </c>
      <c r="P32" s="4"/>
      <c r="Q32" s="4"/>
    </row>
    <row r="33" spans="1:17" s="3" customFormat="1" x14ac:dyDescent="0.25">
      <c r="A33" s="1">
        <f t="shared" si="1"/>
        <v>23</v>
      </c>
      <c r="B33" s="129">
        <v>569.20000000000005</v>
      </c>
      <c r="C33" s="4" t="s">
        <v>334</v>
      </c>
      <c r="D33" s="132">
        <v>2015.654</v>
      </c>
      <c r="E33" s="19">
        <v>0</v>
      </c>
      <c r="F33" s="132">
        <f t="shared" si="5"/>
        <v>2015.654</v>
      </c>
      <c r="G33" s="19"/>
      <c r="H33" s="19"/>
      <c r="I33" s="132">
        <f t="shared" si="6"/>
        <v>2015.654</v>
      </c>
      <c r="J33" s="19"/>
      <c r="K33" s="19"/>
      <c r="L33" s="132">
        <f t="shared" si="7"/>
        <v>2015.654</v>
      </c>
      <c r="M33" s="131" t="s">
        <v>335</v>
      </c>
      <c r="N33" s="1">
        <f t="shared" si="4"/>
        <v>23</v>
      </c>
      <c r="P33" s="4"/>
      <c r="Q33" s="4"/>
    </row>
    <row r="34" spans="1:17" s="3" customFormat="1" x14ac:dyDescent="0.25">
      <c r="A34" s="1">
        <f t="shared" si="1"/>
        <v>24</v>
      </c>
      <c r="B34" s="129">
        <v>569.29999999999995</v>
      </c>
      <c r="C34" s="4" t="s">
        <v>336</v>
      </c>
      <c r="D34" s="132">
        <v>64.367999999999995</v>
      </c>
      <c r="E34" s="19">
        <v>0</v>
      </c>
      <c r="F34" s="132">
        <f t="shared" si="5"/>
        <v>64.367999999999995</v>
      </c>
      <c r="G34" s="19"/>
      <c r="H34" s="19"/>
      <c r="I34" s="132">
        <f t="shared" si="6"/>
        <v>64.367999999999995</v>
      </c>
      <c r="J34" s="19"/>
      <c r="K34" s="19"/>
      <c r="L34" s="132">
        <f t="shared" si="7"/>
        <v>64.367999999999995</v>
      </c>
      <c r="M34" s="131" t="s">
        <v>337</v>
      </c>
      <c r="N34" s="1">
        <f t="shared" si="4"/>
        <v>24</v>
      </c>
      <c r="P34" s="4"/>
      <c r="Q34" s="4"/>
    </row>
    <row r="35" spans="1:17" s="3" customFormat="1" x14ac:dyDescent="0.25">
      <c r="A35" s="1">
        <f t="shared" si="1"/>
        <v>25</v>
      </c>
      <c r="B35" s="129">
        <v>569.4</v>
      </c>
      <c r="C35" s="4" t="s">
        <v>338</v>
      </c>
      <c r="D35" s="132">
        <v>102</v>
      </c>
      <c r="E35" s="19">
        <v>0</v>
      </c>
      <c r="F35" s="132">
        <f t="shared" si="5"/>
        <v>102</v>
      </c>
      <c r="G35" s="19"/>
      <c r="H35" s="19"/>
      <c r="I35" s="132">
        <f t="shared" si="6"/>
        <v>102</v>
      </c>
      <c r="J35" s="19"/>
      <c r="K35" s="19"/>
      <c r="L35" s="132">
        <f t="shared" si="7"/>
        <v>102</v>
      </c>
      <c r="M35" s="131" t="s">
        <v>339</v>
      </c>
      <c r="N35" s="1">
        <f t="shared" si="4"/>
        <v>25</v>
      </c>
      <c r="P35" s="4"/>
      <c r="Q35" s="4"/>
    </row>
    <row r="36" spans="1:17" s="3" customFormat="1" x14ac:dyDescent="0.25">
      <c r="A36" s="1">
        <f t="shared" si="1"/>
        <v>26</v>
      </c>
      <c r="B36" s="129">
        <v>570</v>
      </c>
      <c r="C36" s="4" t="s">
        <v>340</v>
      </c>
      <c r="D36" s="132">
        <v>18834.561000000002</v>
      </c>
      <c r="E36" s="19">
        <v>0</v>
      </c>
      <c r="F36" s="132">
        <f t="shared" si="5"/>
        <v>18834.561000000002</v>
      </c>
      <c r="G36" s="19"/>
      <c r="H36" s="19"/>
      <c r="I36" s="132">
        <f t="shared" si="6"/>
        <v>18834.561000000002</v>
      </c>
      <c r="J36" s="19"/>
      <c r="K36" s="19"/>
      <c r="L36" s="132">
        <f t="shared" si="7"/>
        <v>18834.561000000002</v>
      </c>
      <c r="M36" s="131" t="s">
        <v>341</v>
      </c>
      <c r="N36" s="1">
        <f t="shared" si="4"/>
        <v>26</v>
      </c>
      <c r="P36" s="4"/>
      <c r="Q36" s="4"/>
    </row>
    <row r="37" spans="1:17" s="3" customFormat="1" x14ac:dyDescent="0.25">
      <c r="A37" s="1">
        <f t="shared" si="1"/>
        <v>27</v>
      </c>
      <c r="B37" s="129">
        <v>571</v>
      </c>
      <c r="C37" s="4" t="s">
        <v>342</v>
      </c>
      <c r="D37" s="132">
        <v>25278.445</v>
      </c>
      <c r="E37" s="19">
        <v>0</v>
      </c>
      <c r="F37" s="132">
        <f t="shared" si="5"/>
        <v>25278.445</v>
      </c>
      <c r="G37" s="19"/>
      <c r="H37" s="19"/>
      <c r="I37" s="132">
        <f t="shared" si="6"/>
        <v>25278.445</v>
      </c>
      <c r="J37" s="134">
        <v>-859.43943583552402</v>
      </c>
      <c r="K37" s="14" t="s">
        <v>12</v>
      </c>
      <c r="L37" s="132">
        <f t="shared" si="7"/>
        <v>26137.884435835524</v>
      </c>
      <c r="M37" s="131" t="s">
        <v>343</v>
      </c>
      <c r="N37" s="1">
        <f t="shared" si="4"/>
        <v>27</v>
      </c>
      <c r="O37" s="82"/>
      <c r="P37" s="4"/>
      <c r="Q37" s="4"/>
    </row>
    <row r="38" spans="1:17" s="3" customFormat="1" x14ac:dyDescent="0.25">
      <c r="A38" s="1">
        <f t="shared" si="1"/>
        <v>28</v>
      </c>
      <c r="B38" s="129">
        <v>572</v>
      </c>
      <c r="C38" s="4" t="s">
        <v>344</v>
      </c>
      <c r="D38" s="132">
        <v>578.39599999999996</v>
      </c>
      <c r="E38" s="19">
        <v>0</v>
      </c>
      <c r="F38" s="132">
        <f t="shared" si="5"/>
        <v>578.39599999999996</v>
      </c>
      <c r="G38" s="19"/>
      <c r="H38" s="19"/>
      <c r="I38" s="132">
        <f t="shared" si="6"/>
        <v>578.39599999999996</v>
      </c>
      <c r="J38" s="134"/>
      <c r="K38" s="14"/>
      <c r="L38" s="132">
        <f t="shared" si="7"/>
        <v>578.39599999999996</v>
      </c>
      <c r="M38" s="131" t="s">
        <v>345</v>
      </c>
      <c r="N38" s="1">
        <f t="shared" si="4"/>
        <v>28</v>
      </c>
      <c r="O38" s="82"/>
      <c r="P38" s="4"/>
      <c r="Q38" s="4"/>
    </row>
    <row r="39" spans="1:17" s="3" customFormat="1" x14ac:dyDescent="0.25">
      <c r="A39" s="1">
        <f t="shared" si="1"/>
        <v>29</v>
      </c>
      <c r="B39" s="129">
        <v>573</v>
      </c>
      <c r="C39" s="4" t="s">
        <v>346</v>
      </c>
      <c r="D39" s="132">
        <v>34.209000000000003</v>
      </c>
      <c r="E39" s="136">
        <v>0</v>
      </c>
      <c r="F39" s="136">
        <f t="shared" si="5"/>
        <v>34.209000000000003</v>
      </c>
      <c r="G39" s="137"/>
      <c r="H39" s="138"/>
      <c r="I39" s="136">
        <f>F39-G39</f>
        <v>34.209000000000003</v>
      </c>
      <c r="J39" s="137"/>
      <c r="K39" s="138"/>
      <c r="L39" s="136">
        <f>I39-J39</f>
        <v>34.209000000000003</v>
      </c>
      <c r="M39" s="131" t="s">
        <v>347</v>
      </c>
      <c r="N39" s="1">
        <f t="shared" si="4"/>
        <v>29</v>
      </c>
      <c r="O39" s="151"/>
      <c r="P39" s="4"/>
      <c r="Q39" s="4"/>
    </row>
    <row r="40" spans="1:17" s="3" customFormat="1" x14ac:dyDescent="0.25">
      <c r="A40" s="1">
        <f t="shared" si="1"/>
        <v>30</v>
      </c>
      <c r="B40" s="129"/>
      <c r="C40" s="4"/>
      <c r="D40" s="152"/>
      <c r="E40" s="19"/>
      <c r="F40" s="152"/>
      <c r="G40" s="19"/>
      <c r="H40" s="19"/>
      <c r="I40" s="132"/>
      <c r="J40" s="19"/>
      <c r="K40" s="19"/>
      <c r="L40" s="132"/>
      <c r="M40" s="131"/>
      <c r="N40" s="1">
        <f t="shared" si="4"/>
        <v>30</v>
      </c>
      <c r="P40" s="4"/>
      <c r="Q40" s="4"/>
    </row>
    <row r="41" spans="1:17" s="3" customFormat="1" x14ac:dyDescent="0.25">
      <c r="A41" s="1">
        <f t="shared" si="1"/>
        <v>31</v>
      </c>
      <c r="B41" s="147"/>
      <c r="C41" s="16" t="s">
        <v>348</v>
      </c>
      <c r="D41" s="130">
        <f>SUM(D30:D39)</f>
        <v>51271.518000000004</v>
      </c>
      <c r="E41" s="130">
        <f>SUM(E30:E39)</f>
        <v>0</v>
      </c>
      <c r="F41" s="130">
        <f>SUM(F30:F39)</f>
        <v>51271.518000000004</v>
      </c>
      <c r="G41" s="153">
        <f>SUM(G30:G39)</f>
        <v>0</v>
      </c>
      <c r="H41" s="153"/>
      <c r="I41" s="154">
        <f>SUM(I30:I39)</f>
        <v>51271.518000000004</v>
      </c>
      <c r="J41" s="271">
        <f>SUM(J30:J39)</f>
        <v>-859.43943583552402</v>
      </c>
      <c r="K41" s="270" t="s">
        <v>12</v>
      </c>
      <c r="L41" s="154">
        <f>SUM(L30:L39)</f>
        <v>52130.957435835524</v>
      </c>
      <c r="M41" s="131" t="str">
        <f>"Sum Lines "&amp;A30&amp;" thru "&amp;A39</f>
        <v>Sum Lines 20 thru 29</v>
      </c>
      <c r="N41" s="1">
        <f t="shared" si="4"/>
        <v>31</v>
      </c>
      <c r="P41" s="4"/>
      <c r="Q41" s="4"/>
    </row>
    <row r="42" spans="1:17" s="3" customFormat="1" x14ac:dyDescent="0.25">
      <c r="A42" s="1">
        <f t="shared" si="1"/>
        <v>32</v>
      </c>
      <c r="B42" s="147"/>
      <c r="C42" s="4"/>
      <c r="D42" s="155"/>
      <c r="E42" s="155"/>
      <c r="F42" s="155"/>
      <c r="G42" s="156"/>
      <c r="H42" s="156"/>
      <c r="I42" s="157"/>
      <c r="J42" s="156"/>
      <c r="K42" s="156"/>
      <c r="L42" s="157"/>
      <c r="M42" s="131"/>
      <c r="N42" s="1">
        <f t="shared" si="4"/>
        <v>32</v>
      </c>
      <c r="P42" s="4"/>
      <c r="Q42" s="4"/>
    </row>
    <row r="43" spans="1:17" s="3" customFormat="1" ht="16.5" thickBot="1" x14ac:dyDescent="0.3">
      <c r="A43" s="1">
        <f t="shared" si="1"/>
        <v>33</v>
      </c>
      <c r="B43" s="113"/>
      <c r="C43" s="3" t="s">
        <v>349</v>
      </c>
      <c r="D43" s="158">
        <f>D27+D41</f>
        <v>112218.00599999999</v>
      </c>
      <c r="E43" s="158">
        <f>+E27+E41</f>
        <v>7240.6054999999997</v>
      </c>
      <c r="F43" s="158">
        <f>+F27+F41</f>
        <v>104977.4005</v>
      </c>
      <c r="G43" s="159">
        <f>+G27+G41</f>
        <v>1171.9041</v>
      </c>
      <c r="H43" s="160"/>
      <c r="I43" s="158">
        <f>+I27+I41</f>
        <v>103805.4964</v>
      </c>
      <c r="J43" s="159">
        <f>+J27+J41</f>
        <v>-859.43943583552402</v>
      </c>
      <c r="K43" s="160" t="s">
        <v>12</v>
      </c>
      <c r="L43" s="158">
        <f>+L27+L41</f>
        <v>104664.93583583552</v>
      </c>
      <c r="M43" s="131" t="str">
        <f>"Line "&amp;A27&amp;" + Line "&amp;A41</f>
        <v>Line 17 + Line 31</v>
      </c>
      <c r="N43" s="1">
        <f t="shared" si="4"/>
        <v>33</v>
      </c>
      <c r="P43" s="4"/>
      <c r="Q43" s="4"/>
    </row>
    <row r="44" spans="1:17" ht="17.25" thickTop="1" thickBot="1" x14ac:dyDescent="0.3">
      <c r="A44" s="1">
        <f t="shared" si="1"/>
        <v>34</v>
      </c>
      <c r="B44" s="161"/>
      <c r="C44" s="162"/>
      <c r="D44" s="163"/>
      <c r="E44" s="163"/>
      <c r="F44" s="163"/>
      <c r="G44" s="164"/>
      <c r="H44" s="164"/>
      <c r="I44" s="163"/>
      <c r="J44" s="164"/>
      <c r="K44" s="164"/>
      <c r="L44" s="163"/>
      <c r="M44" s="165"/>
      <c r="N44" s="1">
        <f t="shared" si="4"/>
        <v>34</v>
      </c>
    </row>
    <row r="45" spans="1:17" x14ac:dyDescent="0.25">
      <c r="A45" s="1">
        <f t="shared" si="1"/>
        <v>35</v>
      </c>
      <c r="B45" s="166"/>
      <c r="D45" s="149"/>
      <c r="E45" s="149"/>
      <c r="F45" s="149"/>
      <c r="G45" s="149"/>
      <c r="H45" s="149"/>
      <c r="I45" s="149"/>
      <c r="J45" s="149"/>
      <c r="K45" s="149"/>
      <c r="L45" s="149"/>
      <c r="M45" s="167"/>
      <c r="N45" s="1">
        <f>N44+1</f>
        <v>35</v>
      </c>
    </row>
    <row r="46" spans="1:17" x14ac:dyDescent="0.25">
      <c r="A46" s="1">
        <f t="shared" si="1"/>
        <v>36</v>
      </c>
      <c r="B46" s="168" t="s">
        <v>350</v>
      </c>
      <c r="D46" s="149"/>
      <c r="E46" s="149"/>
      <c r="F46" s="149"/>
      <c r="G46" s="149"/>
      <c r="H46" s="149"/>
      <c r="I46" s="149"/>
      <c r="J46" s="149"/>
      <c r="K46" s="149"/>
      <c r="L46" s="149"/>
      <c r="M46" s="167"/>
      <c r="N46" s="1">
        <f t="shared" si="4"/>
        <v>36</v>
      </c>
    </row>
    <row r="47" spans="1:17" x14ac:dyDescent="0.25">
      <c r="A47" s="1">
        <f t="shared" si="1"/>
        <v>37</v>
      </c>
      <c r="B47" s="166" t="s">
        <v>351</v>
      </c>
      <c r="C47" s="4" t="s">
        <v>352</v>
      </c>
      <c r="D47" s="149"/>
      <c r="E47" s="60">
        <v>143.70699999999999</v>
      </c>
      <c r="F47" s="149"/>
      <c r="G47" s="149"/>
      <c r="H47" s="149"/>
      <c r="I47" s="149"/>
      <c r="J47" s="149"/>
      <c r="K47" s="149"/>
      <c r="L47" s="149"/>
      <c r="M47" s="167"/>
      <c r="N47" s="1">
        <f t="shared" si="4"/>
        <v>37</v>
      </c>
    </row>
    <row r="48" spans="1:17" x14ac:dyDescent="0.25">
      <c r="A48" s="1">
        <f t="shared" si="1"/>
        <v>38</v>
      </c>
      <c r="B48" s="166" t="s">
        <v>353</v>
      </c>
      <c r="C48" s="4" t="s">
        <v>354</v>
      </c>
      <c r="D48" s="149"/>
      <c r="E48" s="19">
        <v>3357.212</v>
      </c>
      <c r="M48" s="167"/>
      <c r="N48" s="1">
        <f t="shared" si="4"/>
        <v>38</v>
      </c>
    </row>
    <row r="49" spans="1:16" x14ac:dyDescent="0.25">
      <c r="A49" s="1">
        <f t="shared" si="1"/>
        <v>39</v>
      </c>
      <c r="B49" s="166">
        <v>561.79999999999995</v>
      </c>
      <c r="C49" s="4" t="s">
        <v>355</v>
      </c>
      <c r="D49" s="149"/>
      <c r="E49" s="19">
        <v>1629.53</v>
      </c>
      <c r="I49" s="60"/>
      <c r="J49" s="60"/>
      <c r="K49" s="60"/>
      <c r="L49" s="60"/>
      <c r="M49" s="167"/>
      <c r="N49" s="1">
        <f t="shared" si="4"/>
        <v>39</v>
      </c>
    </row>
    <row r="50" spans="1:16" x14ac:dyDescent="0.25">
      <c r="A50" s="1">
        <f t="shared" si="1"/>
        <v>40</v>
      </c>
      <c r="B50" s="166" t="s">
        <v>356</v>
      </c>
      <c r="C50" s="4" t="s">
        <v>357</v>
      </c>
      <c r="D50" s="149"/>
      <c r="E50" s="19">
        <v>2.4224999999999999</v>
      </c>
      <c r="M50" s="167"/>
      <c r="N50" s="1">
        <f t="shared" si="4"/>
        <v>40</v>
      </c>
    </row>
    <row r="51" spans="1:16" x14ac:dyDescent="0.25">
      <c r="A51" s="1">
        <f t="shared" si="1"/>
        <v>41</v>
      </c>
      <c r="B51" s="166">
        <v>565</v>
      </c>
      <c r="C51" s="4" t="s">
        <v>358</v>
      </c>
      <c r="D51" s="149"/>
      <c r="E51" s="19">
        <v>0</v>
      </c>
      <c r="F51" s="169"/>
      <c r="G51" s="169"/>
      <c r="H51" s="169"/>
      <c r="I51" s="169"/>
      <c r="J51" s="169"/>
      <c r="K51" s="169"/>
      <c r="L51" s="169"/>
      <c r="M51" s="167"/>
      <c r="N51" s="1">
        <f t="shared" si="4"/>
        <v>41</v>
      </c>
    </row>
    <row r="52" spans="1:16" x14ac:dyDescent="0.25">
      <c r="A52" s="1">
        <f t="shared" si="1"/>
        <v>42</v>
      </c>
      <c r="B52" s="166" t="s">
        <v>359</v>
      </c>
      <c r="C52" s="4" t="s">
        <v>360</v>
      </c>
      <c r="D52" s="60">
        <v>0</v>
      </c>
      <c r="F52" s="149"/>
      <c r="G52" s="149"/>
      <c r="H52" s="149"/>
      <c r="I52" s="149"/>
      <c r="J52" s="149"/>
      <c r="K52" s="149"/>
      <c r="L52" s="149"/>
      <c r="M52" s="167"/>
      <c r="N52" s="1">
        <f t="shared" si="4"/>
        <v>42</v>
      </c>
    </row>
    <row r="53" spans="1:16" x14ac:dyDescent="0.25">
      <c r="A53" s="1">
        <f t="shared" si="1"/>
        <v>43</v>
      </c>
      <c r="B53" s="166"/>
      <c r="C53" s="4" t="s">
        <v>361</v>
      </c>
      <c r="D53" s="19">
        <v>0</v>
      </c>
      <c r="F53" s="149"/>
      <c r="G53" s="149"/>
      <c r="H53" s="149"/>
      <c r="I53" s="149"/>
      <c r="J53" s="149"/>
      <c r="K53" s="149"/>
      <c r="L53" s="149"/>
      <c r="M53" s="167"/>
      <c r="N53" s="1">
        <f t="shared" si="4"/>
        <v>43</v>
      </c>
    </row>
    <row r="54" spans="1:16" x14ac:dyDescent="0.25">
      <c r="A54" s="1">
        <f t="shared" si="1"/>
        <v>44</v>
      </c>
      <c r="B54" s="166"/>
      <c r="C54" s="4" t="s">
        <v>362</v>
      </c>
      <c r="D54" s="19">
        <v>993.31799999999998</v>
      </c>
      <c r="F54" s="149"/>
      <c r="G54" s="149"/>
      <c r="H54" s="149"/>
      <c r="I54" s="149"/>
      <c r="J54" s="149"/>
      <c r="K54" s="149"/>
      <c r="L54" s="149"/>
      <c r="M54" s="167"/>
      <c r="N54" s="1">
        <f t="shared" si="4"/>
        <v>44</v>
      </c>
    </row>
    <row r="55" spans="1:16" x14ac:dyDescent="0.25">
      <c r="A55" s="1">
        <f t="shared" si="1"/>
        <v>45</v>
      </c>
      <c r="B55" s="166"/>
      <c r="C55" s="4" t="s">
        <v>363</v>
      </c>
      <c r="D55" s="19">
        <v>473.28300000000002</v>
      </c>
      <c r="F55" s="149"/>
      <c r="G55" s="149"/>
      <c r="H55" s="149"/>
      <c r="I55" s="149"/>
      <c r="J55" s="149"/>
      <c r="K55" s="149"/>
      <c r="L55" s="149"/>
      <c r="M55" s="167"/>
      <c r="N55" s="1">
        <f t="shared" si="4"/>
        <v>45</v>
      </c>
    </row>
    <row r="56" spans="1:16" x14ac:dyDescent="0.25">
      <c r="A56" s="1">
        <f t="shared" si="1"/>
        <v>46</v>
      </c>
      <c r="B56" s="166"/>
      <c r="C56" s="4" t="s">
        <v>364</v>
      </c>
      <c r="D56" s="138">
        <v>641.13300000000004</v>
      </c>
      <c r="E56" s="170">
        <f>SUM(D52:D56)</f>
        <v>2107.7340000000004</v>
      </c>
      <c r="F56" s="169"/>
      <c r="G56" s="169"/>
      <c r="H56" s="169"/>
      <c r="I56" s="169"/>
      <c r="J56" s="169"/>
      <c r="K56" s="169"/>
      <c r="L56" s="169"/>
      <c r="M56" s="167"/>
      <c r="N56" s="1">
        <f t="shared" si="4"/>
        <v>46</v>
      </c>
      <c r="P56" s="171"/>
    </row>
    <row r="57" spans="1:16" x14ac:dyDescent="0.25">
      <c r="A57" s="1">
        <f t="shared" si="1"/>
        <v>47</v>
      </c>
      <c r="B57" s="166"/>
      <c r="D57" s="19"/>
      <c r="F57" s="149"/>
      <c r="G57" s="149"/>
      <c r="H57" s="149"/>
      <c r="I57" s="149"/>
      <c r="J57" s="149"/>
      <c r="K57" s="149"/>
      <c r="L57" s="149"/>
      <c r="M57" s="167"/>
      <c r="N57" s="1">
        <f t="shared" si="4"/>
        <v>47</v>
      </c>
    </row>
    <row r="58" spans="1:16" ht="16.5" thickBot="1" x14ac:dyDescent="0.3">
      <c r="A58" s="1">
        <f t="shared" si="1"/>
        <v>48</v>
      </c>
      <c r="B58" s="172"/>
      <c r="C58" s="3" t="s">
        <v>365</v>
      </c>
      <c r="D58" s="149"/>
      <c r="E58" s="173">
        <f>SUM(E47:E57)</f>
        <v>7240.6054999999997</v>
      </c>
      <c r="F58" s="149"/>
      <c r="G58" s="156"/>
      <c r="H58" s="14"/>
      <c r="I58" s="149"/>
      <c r="J58" s="149"/>
      <c r="K58" s="149"/>
      <c r="L58" s="149"/>
      <c r="M58" s="167"/>
      <c r="N58" s="1">
        <f t="shared" si="4"/>
        <v>48</v>
      </c>
    </row>
    <row r="59" spans="1:16" ht="16.5" thickTop="1" x14ac:dyDescent="0.25">
      <c r="A59" s="1">
        <f t="shared" si="1"/>
        <v>49</v>
      </c>
      <c r="B59" s="172"/>
      <c r="C59" s="3"/>
      <c r="D59" s="149"/>
      <c r="E59" s="156"/>
      <c r="F59" s="149"/>
      <c r="G59" s="149"/>
      <c r="H59" s="149"/>
      <c r="I59" s="149"/>
      <c r="J59" s="149"/>
      <c r="K59" s="149"/>
      <c r="L59" s="149"/>
      <c r="M59" s="167"/>
      <c r="N59" s="1">
        <f t="shared" si="4"/>
        <v>49</v>
      </c>
    </row>
    <row r="60" spans="1:16" x14ac:dyDescent="0.25">
      <c r="A60" s="1">
        <f t="shared" si="1"/>
        <v>50</v>
      </c>
      <c r="B60" s="172"/>
      <c r="C60" s="3"/>
      <c r="D60" s="149"/>
      <c r="E60" s="156"/>
      <c r="F60" s="149"/>
      <c r="G60" s="149"/>
      <c r="H60" s="149"/>
      <c r="I60" s="149"/>
      <c r="J60" s="149"/>
      <c r="K60" s="149"/>
      <c r="L60" s="149"/>
      <c r="M60" s="167"/>
      <c r="N60" s="1">
        <f t="shared" si="4"/>
        <v>50</v>
      </c>
    </row>
    <row r="61" spans="1:16" x14ac:dyDescent="0.25">
      <c r="A61" s="1">
        <f t="shared" si="1"/>
        <v>51</v>
      </c>
      <c r="B61" s="174" t="s">
        <v>12</v>
      </c>
      <c r="C61" s="97" t="s">
        <v>671</v>
      </c>
      <c r="D61" s="149"/>
      <c r="E61" s="156"/>
      <c r="F61" s="149"/>
      <c r="G61" s="149"/>
      <c r="H61" s="149"/>
      <c r="I61" s="149"/>
      <c r="J61" s="149"/>
      <c r="K61" s="149"/>
      <c r="L61" s="149"/>
      <c r="M61" s="167"/>
      <c r="N61" s="1">
        <f t="shared" si="4"/>
        <v>51</v>
      </c>
    </row>
    <row r="62" spans="1:16" ht="18.75" x14ac:dyDescent="0.25">
      <c r="A62" s="1">
        <f t="shared" si="1"/>
        <v>52</v>
      </c>
      <c r="B62" s="175">
        <v>1</v>
      </c>
      <c r="C62" s="176" t="s">
        <v>367</v>
      </c>
      <c r="D62" s="149"/>
      <c r="E62" s="156"/>
      <c r="F62" s="149"/>
      <c r="G62" s="149"/>
      <c r="H62" s="149"/>
      <c r="I62" s="149"/>
      <c r="J62" s="149"/>
      <c r="K62" s="149"/>
      <c r="L62" s="149"/>
      <c r="M62" s="167"/>
      <c r="N62" s="1">
        <f t="shared" si="4"/>
        <v>52</v>
      </c>
    </row>
    <row r="63" spans="1:16" ht="18.75" x14ac:dyDescent="0.25">
      <c r="A63" s="1">
        <f t="shared" si="1"/>
        <v>53</v>
      </c>
      <c r="B63" s="175">
        <v>2</v>
      </c>
      <c r="C63" s="176" t="s">
        <v>573</v>
      </c>
      <c r="D63" s="149"/>
      <c r="E63" s="156"/>
      <c r="F63" s="149"/>
      <c r="G63" s="149"/>
      <c r="H63" s="149"/>
      <c r="I63" s="149"/>
      <c r="J63" s="149"/>
      <c r="K63" s="149"/>
      <c r="L63" s="149"/>
      <c r="M63" s="167"/>
      <c r="N63" s="1">
        <f t="shared" si="4"/>
        <v>53</v>
      </c>
    </row>
    <row r="64" spans="1:16" ht="16.5" thickBot="1" x14ac:dyDescent="0.3">
      <c r="A64" s="1">
        <f t="shared" si="1"/>
        <v>54</v>
      </c>
      <c r="B64" s="177"/>
      <c r="C64" s="162"/>
      <c r="D64" s="162"/>
      <c r="E64" s="178"/>
      <c r="F64" s="162"/>
      <c r="G64" s="162"/>
      <c r="H64" s="162"/>
      <c r="I64" s="162"/>
      <c r="J64" s="162"/>
      <c r="K64" s="162"/>
      <c r="L64" s="162"/>
      <c r="M64" s="165"/>
      <c r="N64" s="1">
        <f t="shared" si="4"/>
        <v>54</v>
      </c>
    </row>
    <row r="65" spans="2:5" x14ac:dyDescent="0.25">
      <c r="B65" s="179"/>
    </row>
    <row r="66" spans="2:5" x14ac:dyDescent="0.25">
      <c r="B66" s="179"/>
    </row>
    <row r="67" spans="2:5" x14ac:dyDescent="0.25">
      <c r="B67" s="179"/>
    </row>
    <row r="68" spans="2:5" x14ac:dyDescent="0.25">
      <c r="B68" s="179"/>
    </row>
    <row r="69" spans="2:5" x14ac:dyDescent="0.25">
      <c r="B69" s="179"/>
    </row>
    <row r="70" spans="2:5" x14ac:dyDescent="0.25">
      <c r="B70" s="179"/>
    </row>
    <row r="71" spans="2:5" x14ac:dyDescent="0.25">
      <c r="B71" s="179"/>
    </row>
    <row r="72" spans="2:5" x14ac:dyDescent="0.25">
      <c r="B72" s="179"/>
    </row>
    <row r="73" spans="2:5" x14ac:dyDescent="0.25">
      <c r="B73" s="179"/>
    </row>
    <row r="74" spans="2:5" x14ac:dyDescent="0.25">
      <c r="B74" s="179"/>
    </row>
    <row r="75" spans="2:5" x14ac:dyDescent="0.25">
      <c r="B75" s="179"/>
    </row>
    <row r="76" spans="2:5" x14ac:dyDescent="0.25">
      <c r="B76" s="179"/>
    </row>
    <row r="77" spans="2:5" x14ac:dyDescent="0.25">
      <c r="B77" s="179"/>
    </row>
    <row r="78" spans="2:5" x14ac:dyDescent="0.25">
      <c r="B78" s="179"/>
    </row>
    <row r="79" spans="2:5" x14ac:dyDescent="0.25">
      <c r="B79" s="179"/>
    </row>
    <row r="80" spans="2:5" x14ac:dyDescent="0.25">
      <c r="B80" s="179"/>
      <c r="E80" s="4"/>
    </row>
    <row r="81" spans="2:5" x14ac:dyDescent="0.25">
      <c r="B81" s="179"/>
      <c r="E81" s="4"/>
    </row>
    <row r="82" spans="2:5" x14ac:dyDescent="0.25">
      <c r="B82" s="179"/>
      <c r="E82" s="4"/>
    </row>
    <row r="83" spans="2:5" x14ac:dyDescent="0.25">
      <c r="B83" s="179"/>
      <c r="E83" s="4"/>
    </row>
    <row r="84" spans="2:5" x14ac:dyDescent="0.25">
      <c r="B84" s="179"/>
      <c r="E84" s="4"/>
    </row>
    <row r="85" spans="2:5" x14ac:dyDescent="0.25">
      <c r="B85" s="179"/>
      <c r="E85" s="4"/>
    </row>
    <row r="86" spans="2:5" x14ac:dyDescent="0.25">
      <c r="B86" s="179"/>
      <c r="E86" s="4"/>
    </row>
    <row r="87" spans="2:5" x14ac:dyDescent="0.25">
      <c r="B87" s="179"/>
      <c r="E87" s="4"/>
    </row>
    <row r="88" spans="2:5" x14ac:dyDescent="0.25">
      <c r="B88" s="179"/>
      <c r="E88" s="4"/>
    </row>
    <row r="89" spans="2:5" x14ac:dyDescent="0.25">
      <c r="B89" s="179"/>
      <c r="E89" s="4"/>
    </row>
    <row r="90" spans="2:5" x14ac:dyDescent="0.25">
      <c r="B90" s="179"/>
      <c r="E90" s="4"/>
    </row>
    <row r="91" spans="2:5" x14ac:dyDescent="0.25">
      <c r="B91" s="179"/>
      <c r="E91" s="4"/>
    </row>
    <row r="92" spans="2:5" x14ac:dyDescent="0.25">
      <c r="B92" s="179"/>
      <c r="E92" s="4"/>
    </row>
    <row r="93" spans="2:5" x14ac:dyDescent="0.25">
      <c r="B93" s="179"/>
      <c r="E93" s="4"/>
    </row>
    <row r="94" spans="2:5" x14ac:dyDescent="0.25">
      <c r="B94" s="179"/>
      <c r="E94" s="4"/>
    </row>
    <row r="95" spans="2:5" x14ac:dyDescent="0.25">
      <c r="B95" s="179"/>
      <c r="E95" s="4"/>
    </row>
    <row r="96" spans="2:5" x14ac:dyDescent="0.25">
      <c r="B96" s="179"/>
      <c r="E96" s="4"/>
    </row>
    <row r="97" spans="2:5" x14ac:dyDescent="0.25">
      <c r="B97" s="179"/>
      <c r="E97" s="4"/>
    </row>
    <row r="98" spans="2:5" x14ac:dyDescent="0.25">
      <c r="B98" s="179"/>
      <c r="E98" s="4"/>
    </row>
    <row r="99" spans="2:5" x14ac:dyDescent="0.25">
      <c r="B99" s="179"/>
      <c r="E99" s="4"/>
    </row>
    <row r="100" spans="2:5" x14ac:dyDescent="0.25">
      <c r="B100" s="179"/>
      <c r="E100" s="4"/>
    </row>
    <row r="101" spans="2:5" x14ac:dyDescent="0.25">
      <c r="B101" s="179"/>
      <c r="E101" s="4"/>
    </row>
    <row r="102" spans="2:5" x14ac:dyDescent="0.25">
      <c r="B102" s="179"/>
      <c r="E102" s="4"/>
    </row>
    <row r="103" spans="2:5" x14ac:dyDescent="0.25">
      <c r="B103" s="179"/>
      <c r="E103" s="4"/>
    </row>
    <row r="104" spans="2:5" x14ac:dyDescent="0.25">
      <c r="B104" s="179"/>
      <c r="E104" s="4"/>
    </row>
    <row r="105" spans="2:5" x14ac:dyDescent="0.25">
      <c r="B105" s="179"/>
      <c r="E105" s="4"/>
    </row>
    <row r="106" spans="2:5" x14ac:dyDescent="0.25">
      <c r="B106" s="179"/>
      <c r="E106" s="4"/>
    </row>
    <row r="107" spans="2:5" x14ac:dyDescent="0.25">
      <c r="B107" s="179"/>
      <c r="E107" s="4"/>
    </row>
    <row r="108" spans="2:5" x14ac:dyDescent="0.25">
      <c r="B108" s="179"/>
      <c r="E108" s="4"/>
    </row>
    <row r="109" spans="2:5" x14ac:dyDescent="0.25">
      <c r="B109" s="179"/>
      <c r="E109" s="4"/>
    </row>
    <row r="110" spans="2:5" x14ac:dyDescent="0.25">
      <c r="B110" s="179"/>
      <c r="E110" s="4"/>
    </row>
    <row r="111" spans="2:5" x14ac:dyDescent="0.25">
      <c r="B111" s="179"/>
      <c r="E111" s="4"/>
    </row>
    <row r="112" spans="2:5" x14ac:dyDescent="0.25">
      <c r="B112" s="179"/>
      <c r="E112" s="4"/>
    </row>
    <row r="113" spans="2:5" x14ac:dyDescent="0.25">
      <c r="B113" s="179"/>
      <c r="E113" s="4"/>
    </row>
    <row r="114" spans="2:5" x14ac:dyDescent="0.25">
      <c r="B114" s="179"/>
      <c r="E114" s="4"/>
    </row>
    <row r="115" spans="2:5" x14ac:dyDescent="0.25">
      <c r="B115" s="179"/>
      <c r="E115" s="4"/>
    </row>
    <row r="116" spans="2:5" x14ac:dyDescent="0.25">
      <c r="B116" s="179"/>
      <c r="E116" s="4"/>
    </row>
    <row r="117" spans="2:5" x14ac:dyDescent="0.25">
      <c r="B117" s="179"/>
      <c r="E117" s="4"/>
    </row>
    <row r="118" spans="2:5" x14ac:dyDescent="0.25">
      <c r="B118" s="179"/>
      <c r="E118" s="4"/>
    </row>
    <row r="119" spans="2:5" x14ac:dyDescent="0.25">
      <c r="B119" s="179"/>
      <c r="E119" s="4"/>
    </row>
    <row r="120" spans="2:5" x14ac:dyDescent="0.25">
      <c r="B120" s="179"/>
      <c r="E120" s="4"/>
    </row>
    <row r="121" spans="2:5" x14ac:dyDescent="0.25">
      <c r="B121" s="179"/>
      <c r="E121" s="4"/>
    </row>
    <row r="122" spans="2:5" x14ac:dyDescent="0.25">
      <c r="B122" s="179"/>
      <c r="E122" s="4"/>
    </row>
    <row r="123" spans="2:5" x14ac:dyDescent="0.25">
      <c r="B123" s="179"/>
      <c r="E123" s="4"/>
    </row>
    <row r="124" spans="2:5" x14ac:dyDescent="0.25">
      <c r="B124" s="179"/>
      <c r="E124" s="4"/>
    </row>
    <row r="125" spans="2:5" x14ac:dyDescent="0.25">
      <c r="B125" s="179"/>
      <c r="E125" s="4"/>
    </row>
    <row r="126" spans="2:5" x14ac:dyDescent="0.25">
      <c r="B126" s="179"/>
      <c r="E126" s="4"/>
    </row>
    <row r="127" spans="2:5" x14ac:dyDescent="0.25">
      <c r="B127" s="179"/>
      <c r="E127" s="4"/>
    </row>
    <row r="128" spans="2:5" x14ac:dyDescent="0.25">
      <c r="B128" s="179"/>
      <c r="E128" s="4"/>
    </row>
    <row r="129" spans="2:5" x14ac:dyDescent="0.25">
      <c r="B129" s="179"/>
      <c r="E129" s="4"/>
    </row>
    <row r="130" spans="2:5" x14ac:dyDescent="0.25">
      <c r="B130" s="179"/>
      <c r="E130" s="4"/>
    </row>
    <row r="131" spans="2:5" x14ac:dyDescent="0.25">
      <c r="B131" s="179"/>
      <c r="E131" s="4"/>
    </row>
    <row r="132" spans="2:5" x14ac:dyDescent="0.25">
      <c r="B132" s="179"/>
      <c r="E132" s="4"/>
    </row>
    <row r="133" spans="2:5" x14ac:dyDescent="0.25">
      <c r="B133" s="179"/>
      <c r="E133" s="4"/>
    </row>
    <row r="134" spans="2:5" x14ac:dyDescent="0.25">
      <c r="B134" s="179"/>
      <c r="E134" s="4"/>
    </row>
    <row r="135" spans="2:5" x14ac:dyDescent="0.25">
      <c r="B135" s="179"/>
      <c r="E135" s="4"/>
    </row>
    <row r="136" spans="2:5" x14ac:dyDescent="0.25">
      <c r="B136" s="179"/>
      <c r="E136" s="4"/>
    </row>
    <row r="137" spans="2:5" x14ac:dyDescent="0.25">
      <c r="B137" s="179"/>
      <c r="E137" s="4"/>
    </row>
    <row r="138" spans="2:5" x14ac:dyDescent="0.25">
      <c r="B138" s="179"/>
      <c r="E138" s="4"/>
    </row>
    <row r="139" spans="2:5" x14ac:dyDescent="0.25">
      <c r="B139" s="179"/>
      <c r="E139" s="4"/>
    </row>
    <row r="140" spans="2:5" x14ac:dyDescent="0.25">
      <c r="B140" s="179"/>
      <c r="E140" s="4"/>
    </row>
    <row r="141" spans="2:5" x14ac:dyDescent="0.25">
      <c r="B141" s="179"/>
      <c r="E141" s="4"/>
    </row>
    <row r="142" spans="2:5" x14ac:dyDescent="0.25">
      <c r="B142" s="179"/>
      <c r="E142" s="4"/>
    </row>
    <row r="143" spans="2:5" x14ac:dyDescent="0.25">
      <c r="B143" s="179"/>
      <c r="E143" s="4"/>
    </row>
    <row r="144" spans="2:5" x14ac:dyDescent="0.25">
      <c r="B144" s="179"/>
      <c r="E144" s="4"/>
    </row>
    <row r="145" spans="2:5" x14ac:dyDescent="0.25">
      <c r="B145" s="179"/>
      <c r="E145" s="4"/>
    </row>
    <row r="146" spans="2:5" x14ac:dyDescent="0.25">
      <c r="B146" s="179"/>
      <c r="E146" s="4"/>
    </row>
    <row r="147" spans="2:5" x14ac:dyDescent="0.25">
      <c r="B147" s="179"/>
      <c r="E147" s="4"/>
    </row>
    <row r="148" spans="2:5" x14ac:dyDescent="0.25">
      <c r="B148" s="179"/>
      <c r="E148" s="4"/>
    </row>
    <row r="149" spans="2:5" x14ac:dyDescent="0.25">
      <c r="B149" s="179"/>
      <c r="E149" s="4"/>
    </row>
    <row r="150" spans="2:5" x14ac:dyDescent="0.25">
      <c r="B150" s="179"/>
      <c r="E150" s="4"/>
    </row>
    <row r="151" spans="2:5" x14ac:dyDescent="0.25">
      <c r="B151" s="179"/>
      <c r="E151" s="4"/>
    </row>
    <row r="152" spans="2:5" x14ac:dyDescent="0.25">
      <c r="B152" s="179"/>
      <c r="E152" s="4"/>
    </row>
    <row r="153" spans="2:5" x14ac:dyDescent="0.25">
      <c r="B153" s="179"/>
      <c r="E153" s="4"/>
    </row>
    <row r="154" spans="2:5" x14ac:dyDescent="0.25">
      <c r="B154" s="179"/>
      <c r="E154" s="4"/>
    </row>
    <row r="155" spans="2:5" x14ac:dyDescent="0.25">
      <c r="B155" s="179"/>
      <c r="E155" s="4"/>
    </row>
    <row r="156" spans="2:5" x14ac:dyDescent="0.25">
      <c r="B156" s="179"/>
      <c r="E156" s="4"/>
    </row>
    <row r="157" spans="2:5" x14ac:dyDescent="0.25">
      <c r="B157" s="179"/>
      <c r="E157" s="4"/>
    </row>
    <row r="158" spans="2:5" x14ac:dyDescent="0.25">
      <c r="B158" s="179"/>
      <c r="E158" s="4"/>
    </row>
    <row r="159" spans="2:5" x14ac:dyDescent="0.25">
      <c r="B159" s="179"/>
      <c r="E159" s="4"/>
    </row>
    <row r="160" spans="2:5" x14ac:dyDescent="0.25">
      <c r="B160" s="179"/>
      <c r="E160" s="4"/>
    </row>
    <row r="161" spans="2:5" x14ac:dyDescent="0.25">
      <c r="B161" s="179"/>
      <c r="E161" s="4"/>
    </row>
    <row r="162" spans="2:5" x14ac:dyDescent="0.25">
      <c r="B162" s="179"/>
      <c r="E162" s="4"/>
    </row>
    <row r="163" spans="2:5" x14ac:dyDescent="0.25">
      <c r="B163" s="179"/>
      <c r="E163" s="4"/>
    </row>
    <row r="164" spans="2:5" x14ac:dyDescent="0.25">
      <c r="B164" s="179"/>
      <c r="E164" s="4"/>
    </row>
    <row r="165" spans="2:5" x14ac:dyDescent="0.25">
      <c r="B165" s="179"/>
      <c r="E165" s="4"/>
    </row>
    <row r="166" spans="2:5" x14ac:dyDescent="0.25">
      <c r="B166" s="179"/>
      <c r="E166" s="4"/>
    </row>
    <row r="167" spans="2:5" x14ac:dyDescent="0.25">
      <c r="B167" s="179"/>
      <c r="E167" s="4"/>
    </row>
    <row r="168" spans="2:5" x14ac:dyDescent="0.25">
      <c r="B168" s="179"/>
      <c r="E168" s="4"/>
    </row>
    <row r="169" spans="2:5" x14ac:dyDescent="0.25">
      <c r="B169" s="179"/>
      <c r="E169" s="4"/>
    </row>
    <row r="170" spans="2:5" x14ac:dyDescent="0.25">
      <c r="B170" s="179"/>
      <c r="E170" s="4"/>
    </row>
    <row r="171" spans="2:5" x14ac:dyDescent="0.25">
      <c r="B171" s="179"/>
      <c r="E171" s="4"/>
    </row>
    <row r="172" spans="2:5" x14ac:dyDescent="0.25">
      <c r="B172" s="179"/>
      <c r="E172" s="4"/>
    </row>
    <row r="173" spans="2:5" x14ac:dyDescent="0.25">
      <c r="B173" s="179"/>
      <c r="E173" s="4"/>
    </row>
    <row r="174" spans="2:5" x14ac:dyDescent="0.25">
      <c r="B174" s="179"/>
      <c r="E174" s="4"/>
    </row>
    <row r="175" spans="2:5" x14ac:dyDescent="0.25">
      <c r="B175" s="179"/>
      <c r="E175" s="4"/>
    </row>
    <row r="176" spans="2:5" x14ac:dyDescent="0.25">
      <c r="B176" s="179"/>
      <c r="E176" s="4"/>
    </row>
    <row r="177" spans="2:5" x14ac:dyDescent="0.25">
      <c r="B177" s="179"/>
      <c r="E177" s="4"/>
    </row>
    <row r="178" spans="2:5" x14ac:dyDescent="0.25">
      <c r="B178" s="179"/>
      <c r="E178" s="4"/>
    </row>
    <row r="179" spans="2:5" x14ac:dyDescent="0.25">
      <c r="B179" s="179"/>
      <c r="E179" s="4"/>
    </row>
    <row r="180" spans="2:5" x14ac:dyDescent="0.25">
      <c r="B180" s="179"/>
      <c r="E180" s="4"/>
    </row>
    <row r="181" spans="2:5" x14ac:dyDescent="0.25">
      <c r="B181" s="179"/>
      <c r="E181" s="4"/>
    </row>
    <row r="182" spans="2:5" x14ac:dyDescent="0.25">
      <c r="B182" s="179"/>
      <c r="E182" s="4"/>
    </row>
    <row r="183" spans="2:5" x14ac:dyDescent="0.25">
      <c r="B183" s="179"/>
      <c r="E183" s="4"/>
    </row>
    <row r="184" spans="2:5" x14ac:dyDescent="0.25">
      <c r="B184" s="179"/>
      <c r="E184" s="4"/>
    </row>
    <row r="185" spans="2:5" x14ac:dyDescent="0.25">
      <c r="B185" s="179"/>
      <c r="E185" s="4"/>
    </row>
    <row r="186" spans="2:5" x14ac:dyDescent="0.25">
      <c r="B186" s="179"/>
      <c r="E186" s="4"/>
    </row>
    <row r="187" spans="2:5" x14ac:dyDescent="0.25">
      <c r="B187" s="179"/>
      <c r="E187" s="4"/>
    </row>
    <row r="188" spans="2:5" x14ac:dyDescent="0.25">
      <c r="B188" s="179"/>
      <c r="E188" s="4"/>
    </row>
    <row r="189" spans="2:5" x14ac:dyDescent="0.25">
      <c r="B189" s="179"/>
      <c r="E189" s="4"/>
    </row>
    <row r="190" spans="2:5" x14ac:dyDescent="0.25">
      <c r="B190" s="179"/>
      <c r="E190" s="4"/>
    </row>
    <row r="191" spans="2:5" x14ac:dyDescent="0.25">
      <c r="B191" s="179"/>
      <c r="E191" s="4"/>
    </row>
    <row r="192" spans="2:5" x14ac:dyDescent="0.25">
      <c r="B192" s="179"/>
      <c r="E192" s="4"/>
    </row>
    <row r="193" spans="2:5" x14ac:dyDescent="0.25">
      <c r="B193" s="179"/>
      <c r="E193" s="4"/>
    </row>
    <row r="194" spans="2:5" x14ac:dyDescent="0.25">
      <c r="B194" s="179"/>
      <c r="E194" s="4"/>
    </row>
    <row r="195" spans="2:5" x14ac:dyDescent="0.25">
      <c r="B195" s="179"/>
      <c r="E195" s="4"/>
    </row>
    <row r="196" spans="2:5" x14ac:dyDescent="0.25">
      <c r="B196" s="179"/>
      <c r="E196" s="4"/>
    </row>
    <row r="197" spans="2:5" x14ac:dyDescent="0.25">
      <c r="B197" s="179"/>
      <c r="E197" s="4"/>
    </row>
    <row r="198" spans="2:5" x14ac:dyDescent="0.25">
      <c r="B198" s="179"/>
      <c r="E198" s="4"/>
    </row>
    <row r="199" spans="2:5" x14ac:dyDescent="0.25">
      <c r="B199" s="179"/>
      <c r="E199" s="4"/>
    </row>
    <row r="200" spans="2:5" x14ac:dyDescent="0.25">
      <c r="B200" s="179"/>
      <c r="E200" s="4"/>
    </row>
    <row r="201" spans="2:5" x14ac:dyDescent="0.25">
      <c r="B201" s="179"/>
      <c r="E201" s="4"/>
    </row>
    <row r="202" spans="2:5" x14ac:dyDescent="0.25">
      <c r="B202" s="179"/>
      <c r="E202" s="4"/>
    </row>
    <row r="203" spans="2:5" x14ac:dyDescent="0.25">
      <c r="B203" s="179"/>
      <c r="E203" s="4"/>
    </row>
    <row r="204" spans="2:5" x14ac:dyDescent="0.25">
      <c r="B204" s="179"/>
      <c r="E204" s="4"/>
    </row>
    <row r="205" spans="2:5" x14ac:dyDescent="0.25">
      <c r="B205" s="179"/>
      <c r="E205" s="4"/>
    </row>
    <row r="206" spans="2:5" x14ac:dyDescent="0.25">
      <c r="B206" s="179"/>
      <c r="E206" s="4"/>
    </row>
    <row r="207" spans="2:5" x14ac:dyDescent="0.25">
      <c r="B207" s="179"/>
      <c r="E207" s="4"/>
    </row>
    <row r="208" spans="2:5" x14ac:dyDescent="0.25">
      <c r="B208" s="179"/>
      <c r="E208" s="4"/>
    </row>
    <row r="209" spans="2:5" x14ac:dyDescent="0.25">
      <c r="B209" s="179"/>
      <c r="E209" s="4"/>
    </row>
    <row r="210" spans="2:5" x14ac:dyDescent="0.25">
      <c r="B210" s="179"/>
      <c r="E210" s="4"/>
    </row>
    <row r="211" spans="2:5" x14ac:dyDescent="0.25">
      <c r="B211" s="179"/>
      <c r="E211" s="4"/>
    </row>
    <row r="212" spans="2:5" x14ac:dyDescent="0.25">
      <c r="B212" s="179"/>
      <c r="E212" s="4"/>
    </row>
    <row r="213" spans="2:5" x14ac:dyDescent="0.25">
      <c r="B213" s="179"/>
      <c r="E213" s="4"/>
    </row>
    <row r="214" spans="2:5" x14ac:dyDescent="0.25">
      <c r="B214" s="179"/>
      <c r="E214" s="4"/>
    </row>
    <row r="215" spans="2:5" x14ac:dyDescent="0.25">
      <c r="B215" s="179"/>
      <c r="E215" s="4"/>
    </row>
    <row r="216" spans="2:5" x14ac:dyDescent="0.25">
      <c r="B216" s="179"/>
      <c r="E216" s="4"/>
    </row>
    <row r="217" spans="2:5" x14ac:dyDescent="0.25">
      <c r="B217" s="179"/>
      <c r="E217" s="4"/>
    </row>
    <row r="218" spans="2:5" x14ac:dyDescent="0.25">
      <c r="B218" s="179"/>
      <c r="E218" s="4"/>
    </row>
    <row r="219" spans="2:5" x14ac:dyDescent="0.25">
      <c r="B219" s="179"/>
      <c r="E219" s="4"/>
    </row>
    <row r="220" spans="2:5" x14ac:dyDescent="0.25">
      <c r="B220" s="179"/>
      <c r="E220" s="4"/>
    </row>
    <row r="221" spans="2:5" x14ac:dyDescent="0.25">
      <c r="B221" s="179"/>
      <c r="E221" s="4"/>
    </row>
    <row r="222" spans="2:5" x14ac:dyDescent="0.25">
      <c r="B222" s="179"/>
      <c r="E222" s="4"/>
    </row>
    <row r="223" spans="2:5" x14ac:dyDescent="0.25">
      <c r="B223" s="179"/>
      <c r="E223" s="4"/>
    </row>
    <row r="224" spans="2:5" x14ac:dyDescent="0.25">
      <c r="B224" s="179"/>
      <c r="E224" s="4"/>
    </row>
    <row r="225" spans="2:5" x14ac:dyDescent="0.25">
      <c r="B225" s="179"/>
      <c r="E225" s="4"/>
    </row>
    <row r="226" spans="2:5" x14ac:dyDescent="0.25">
      <c r="B226" s="179"/>
      <c r="E226" s="4"/>
    </row>
    <row r="227" spans="2:5" x14ac:dyDescent="0.25">
      <c r="B227" s="179"/>
      <c r="E227" s="4"/>
    </row>
    <row r="228" spans="2:5" x14ac:dyDescent="0.25">
      <c r="B228" s="179"/>
      <c r="E228" s="4"/>
    </row>
    <row r="229" spans="2:5" x14ac:dyDescent="0.25">
      <c r="B229" s="179"/>
      <c r="E229" s="4"/>
    </row>
    <row r="230" spans="2:5" x14ac:dyDescent="0.25">
      <c r="B230" s="179"/>
      <c r="E230" s="4"/>
    </row>
    <row r="231" spans="2:5" x14ac:dyDescent="0.25">
      <c r="B231" s="179"/>
      <c r="E231" s="4"/>
    </row>
    <row r="232" spans="2:5" x14ac:dyDescent="0.25">
      <c r="B232" s="179"/>
      <c r="E232" s="4"/>
    </row>
    <row r="233" spans="2:5" x14ac:dyDescent="0.25">
      <c r="B233" s="179"/>
      <c r="E233" s="4"/>
    </row>
    <row r="234" spans="2:5" x14ac:dyDescent="0.25">
      <c r="B234" s="179"/>
      <c r="E234" s="4"/>
    </row>
    <row r="235" spans="2:5" x14ac:dyDescent="0.25">
      <c r="B235" s="179"/>
      <c r="E235" s="4"/>
    </row>
    <row r="236" spans="2:5" x14ac:dyDescent="0.25">
      <c r="B236" s="179"/>
      <c r="E236" s="4"/>
    </row>
    <row r="237" spans="2:5" x14ac:dyDescent="0.25">
      <c r="B237" s="179"/>
      <c r="E237" s="4"/>
    </row>
    <row r="238" spans="2:5" x14ac:dyDescent="0.25">
      <c r="B238" s="179"/>
      <c r="E238" s="4"/>
    </row>
    <row r="239" spans="2:5" x14ac:dyDescent="0.25">
      <c r="B239" s="179"/>
      <c r="E239" s="4"/>
    </row>
    <row r="240" spans="2:5" x14ac:dyDescent="0.25">
      <c r="B240" s="179"/>
      <c r="E240" s="4"/>
    </row>
    <row r="241" spans="2:5" x14ac:dyDescent="0.25">
      <c r="B241" s="179"/>
      <c r="E241" s="4"/>
    </row>
    <row r="242" spans="2:5" x14ac:dyDescent="0.25">
      <c r="B242" s="179"/>
      <c r="E242" s="4"/>
    </row>
    <row r="243" spans="2:5" x14ac:dyDescent="0.25">
      <c r="B243" s="179"/>
      <c r="E243" s="4"/>
    </row>
    <row r="244" spans="2:5" x14ac:dyDescent="0.25">
      <c r="B244" s="179"/>
      <c r="E244" s="4"/>
    </row>
    <row r="245" spans="2:5" x14ac:dyDescent="0.25">
      <c r="B245" s="179"/>
      <c r="E245" s="4"/>
    </row>
    <row r="246" spans="2:5" x14ac:dyDescent="0.25">
      <c r="B246" s="179"/>
      <c r="E246" s="4"/>
    </row>
    <row r="247" spans="2:5" x14ac:dyDescent="0.25">
      <c r="B247" s="179"/>
      <c r="E247" s="4"/>
    </row>
    <row r="248" spans="2:5" x14ac:dyDescent="0.25">
      <c r="B248" s="179"/>
      <c r="E248" s="4"/>
    </row>
    <row r="249" spans="2:5" x14ac:dyDescent="0.25">
      <c r="B249" s="179"/>
      <c r="E249" s="4"/>
    </row>
    <row r="250" spans="2:5" x14ac:dyDescent="0.25">
      <c r="B250" s="179"/>
      <c r="E250" s="4"/>
    </row>
    <row r="251" spans="2:5" x14ac:dyDescent="0.25">
      <c r="B251" s="179"/>
      <c r="E251" s="4"/>
    </row>
    <row r="252" spans="2:5" x14ac:dyDescent="0.25">
      <c r="B252" s="179"/>
      <c r="E252" s="4"/>
    </row>
    <row r="253" spans="2:5" x14ac:dyDescent="0.25">
      <c r="B253" s="179"/>
      <c r="E253" s="4"/>
    </row>
    <row r="254" spans="2:5" x14ac:dyDescent="0.25">
      <c r="B254" s="179"/>
      <c r="E254" s="4"/>
    </row>
    <row r="255" spans="2:5" x14ac:dyDescent="0.25">
      <c r="B255" s="179"/>
      <c r="E255" s="4"/>
    </row>
    <row r="256" spans="2:5" x14ac:dyDescent="0.25">
      <c r="B256" s="179"/>
      <c r="E256" s="4"/>
    </row>
    <row r="257" spans="2:5" x14ac:dyDescent="0.25">
      <c r="B257" s="179"/>
      <c r="E257" s="4"/>
    </row>
    <row r="258" spans="2:5" x14ac:dyDescent="0.25">
      <c r="B258" s="179"/>
      <c r="E258" s="4"/>
    </row>
    <row r="259" spans="2:5" x14ac:dyDescent="0.25">
      <c r="B259" s="179"/>
      <c r="E259" s="4"/>
    </row>
    <row r="260" spans="2:5" x14ac:dyDescent="0.25">
      <c r="B260" s="179"/>
      <c r="E260" s="4"/>
    </row>
    <row r="261" spans="2:5" x14ac:dyDescent="0.25">
      <c r="B261" s="179"/>
      <c r="E261" s="4"/>
    </row>
    <row r="262" spans="2:5" x14ac:dyDescent="0.25">
      <c r="B262" s="179"/>
      <c r="E262" s="4"/>
    </row>
    <row r="263" spans="2:5" x14ac:dyDescent="0.25">
      <c r="B263" s="179"/>
      <c r="E263" s="4"/>
    </row>
    <row r="264" spans="2:5" x14ac:dyDescent="0.25">
      <c r="B264" s="179"/>
      <c r="E264" s="4"/>
    </row>
    <row r="265" spans="2:5" x14ac:dyDescent="0.25">
      <c r="B265" s="179"/>
      <c r="E265" s="4"/>
    </row>
    <row r="266" spans="2:5" x14ac:dyDescent="0.25">
      <c r="B266" s="179"/>
      <c r="E266" s="4"/>
    </row>
    <row r="267" spans="2:5" x14ac:dyDescent="0.25">
      <c r="B267" s="179"/>
      <c r="E267" s="4"/>
    </row>
    <row r="268" spans="2:5" x14ac:dyDescent="0.25">
      <c r="B268" s="179"/>
      <c r="E268" s="4"/>
    </row>
    <row r="269" spans="2:5" x14ac:dyDescent="0.25">
      <c r="B269" s="179"/>
      <c r="E269" s="4"/>
    </row>
    <row r="270" spans="2:5" x14ac:dyDescent="0.25">
      <c r="B270" s="179"/>
      <c r="E270" s="4"/>
    </row>
    <row r="271" spans="2:5" x14ac:dyDescent="0.25">
      <c r="B271" s="179"/>
      <c r="E271" s="4"/>
    </row>
    <row r="272" spans="2:5" x14ac:dyDescent="0.25">
      <c r="B272" s="179"/>
      <c r="E272" s="4"/>
    </row>
    <row r="273" spans="2:5" x14ac:dyDescent="0.25">
      <c r="B273" s="179"/>
      <c r="E273" s="4"/>
    </row>
    <row r="274" spans="2:5" x14ac:dyDescent="0.25">
      <c r="B274" s="179"/>
      <c r="E274" s="4"/>
    </row>
    <row r="275" spans="2:5" x14ac:dyDescent="0.25">
      <c r="B275" s="179"/>
      <c r="E275" s="4"/>
    </row>
    <row r="276" spans="2:5" x14ac:dyDescent="0.25">
      <c r="B276" s="179"/>
      <c r="E276" s="4"/>
    </row>
    <row r="277" spans="2:5" x14ac:dyDescent="0.25">
      <c r="B277" s="179"/>
      <c r="E277" s="4"/>
    </row>
    <row r="278" spans="2:5" x14ac:dyDescent="0.25">
      <c r="B278" s="179"/>
      <c r="E278" s="4"/>
    </row>
    <row r="279" spans="2:5" x14ac:dyDescent="0.25">
      <c r="B279" s="179"/>
      <c r="E279" s="4"/>
    </row>
    <row r="280" spans="2:5" x14ac:dyDescent="0.25">
      <c r="B280" s="179"/>
      <c r="E280" s="4"/>
    </row>
    <row r="281" spans="2:5" x14ac:dyDescent="0.25">
      <c r="B281" s="179"/>
      <c r="E281" s="4"/>
    </row>
    <row r="282" spans="2:5" x14ac:dyDescent="0.25">
      <c r="B282" s="179"/>
      <c r="E282" s="4"/>
    </row>
    <row r="283" spans="2:5" x14ac:dyDescent="0.25">
      <c r="B283" s="179"/>
      <c r="E283" s="4"/>
    </row>
    <row r="284" spans="2:5" x14ac:dyDescent="0.25">
      <c r="B284" s="179"/>
      <c r="E284" s="4"/>
    </row>
    <row r="285" spans="2:5" x14ac:dyDescent="0.25">
      <c r="B285" s="179"/>
      <c r="E285" s="4"/>
    </row>
    <row r="286" spans="2:5" x14ac:dyDescent="0.25">
      <c r="B286" s="179"/>
      <c r="E286" s="4"/>
    </row>
    <row r="287" spans="2:5" x14ac:dyDescent="0.25">
      <c r="B287" s="179"/>
      <c r="E287" s="4"/>
    </row>
    <row r="288" spans="2:5" x14ac:dyDescent="0.25">
      <c r="B288" s="179"/>
      <c r="E288" s="4"/>
    </row>
    <row r="289" spans="2:5" x14ac:dyDescent="0.25">
      <c r="B289" s="179"/>
      <c r="E289" s="4"/>
    </row>
    <row r="290" spans="2:5" x14ac:dyDescent="0.25">
      <c r="B290" s="179"/>
      <c r="E290" s="4"/>
    </row>
    <row r="291" spans="2:5" x14ac:dyDescent="0.25">
      <c r="B291" s="179"/>
      <c r="E291" s="4"/>
    </row>
    <row r="292" spans="2:5" x14ac:dyDescent="0.25">
      <c r="B292" s="179"/>
      <c r="E292" s="4"/>
    </row>
    <row r="293" spans="2:5" x14ac:dyDescent="0.25">
      <c r="B293" s="179"/>
      <c r="E293" s="4"/>
    </row>
    <row r="294" spans="2:5" x14ac:dyDescent="0.25">
      <c r="B294" s="179"/>
      <c r="E294" s="4"/>
    </row>
    <row r="295" spans="2:5" x14ac:dyDescent="0.25">
      <c r="B295" s="179"/>
      <c r="E295" s="4"/>
    </row>
    <row r="296" spans="2:5" x14ac:dyDescent="0.25">
      <c r="B296" s="179"/>
      <c r="E296" s="4"/>
    </row>
    <row r="297" spans="2:5" x14ac:dyDescent="0.25">
      <c r="B297" s="179"/>
      <c r="E297" s="4"/>
    </row>
    <row r="298" spans="2:5" x14ac:dyDescent="0.25">
      <c r="B298" s="179"/>
      <c r="E298" s="4"/>
    </row>
    <row r="299" spans="2:5" x14ac:dyDescent="0.25">
      <c r="B299" s="179"/>
      <c r="E299" s="4"/>
    </row>
    <row r="300" spans="2:5" x14ac:dyDescent="0.25">
      <c r="B300" s="179"/>
      <c r="E300" s="4"/>
    </row>
    <row r="301" spans="2:5" x14ac:dyDescent="0.25">
      <c r="B301" s="179"/>
      <c r="E301" s="4"/>
    </row>
    <row r="302" spans="2:5" x14ac:dyDescent="0.25">
      <c r="B302" s="179"/>
      <c r="E302" s="4"/>
    </row>
    <row r="303" spans="2:5" x14ac:dyDescent="0.25">
      <c r="B303" s="179"/>
      <c r="E303" s="4"/>
    </row>
    <row r="304" spans="2:5" x14ac:dyDescent="0.25">
      <c r="B304" s="179"/>
      <c r="E304" s="4"/>
    </row>
    <row r="305" spans="2:5" x14ac:dyDescent="0.25">
      <c r="B305" s="179"/>
      <c r="E305" s="4"/>
    </row>
    <row r="306" spans="2:5" x14ac:dyDescent="0.25">
      <c r="B306" s="179"/>
      <c r="E306" s="4"/>
    </row>
    <row r="307" spans="2:5" x14ac:dyDescent="0.25">
      <c r="B307" s="179"/>
      <c r="E307" s="4"/>
    </row>
    <row r="308" spans="2:5" x14ac:dyDescent="0.25">
      <c r="B308" s="179"/>
      <c r="E308" s="4"/>
    </row>
    <row r="309" spans="2:5" x14ac:dyDescent="0.25">
      <c r="B309" s="179"/>
      <c r="E309" s="4"/>
    </row>
    <row r="310" spans="2:5" x14ac:dyDescent="0.25">
      <c r="B310" s="179"/>
      <c r="E310" s="4"/>
    </row>
    <row r="311" spans="2:5" x14ac:dyDescent="0.25">
      <c r="B311" s="179"/>
      <c r="E311" s="4"/>
    </row>
    <row r="312" spans="2:5" x14ac:dyDescent="0.25">
      <c r="B312" s="179"/>
      <c r="E312" s="4"/>
    </row>
    <row r="313" spans="2:5" x14ac:dyDescent="0.25">
      <c r="B313" s="179"/>
      <c r="E313" s="4"/>
    </row>
    <row r="314" spans="2:5" x14ac:dyDescent="0.25">
      <c r="B314" s="179"/>
      <c r="E314" s="4"/>
    </row>
    <row r="315" spans="2:5" x14ac:dyDescent="0.25">
      <c r="B315" s="179"/>
      <c r="E315" s="4"/>
    </row>
    <row r="316" spans="2:5" x14ac:dyDescent="0.25">
      <c r="B316" s="179"/>
      <c r="E316" s="4"/>
    </row>
    <row r="317" spans="2:5" x14ac:dyDescent="0.25">
      <c r="B317" s="179"/>
      <c r="E317" s="4"/>
    </row>
    <row r="318" spans="2:5" x14ac:dyDescent="0.25">
      <c r="B318" s="179"/>
      <c r="E318" s="4"/>
    </row>
    <row r="319" spans="2:5" x14ac:dyDescent="0.25">
      <c r="B319" s="179"/>
      <c r="E319" s="4"/>
    </row>
    <row r="320" spans="2:5" x14ac:dyDescent="0.25">
      <c r="B320" s="179"/>
      <c r="E320" s="4"/>
    </row>
    <row r="321" spans="2:5" x14ac:dyDescent="0.25">
      <c r="B321" s="179"/>
      <c r="E321" s="4"/>
    </row>
    <row r="322" spans="2:5" x14ac:dyDescent="0.25">
      <c r="B322" s="179"/>
      <c r="E322" s="4"/>
    </row>
    <row r="323" spans="2:5" x14ac:dyDescent="0.25">
      <c r="B323" s="179"/>
      <c r="E323" s="4"/>
    </row>
    <row r="324" spans="2:5" x14ac:dyDescent="0.25">
      <c r="B324" s="179"/>
      <c r="E324" s="4"/>
    </row>
    <row r="325" spans="2:5" x14ac:dyDescent="0.25">
      <c r="B325" s="179"/>
      <c r="E325" s="4"/>
    </row>
    <row r="326" spans="2:5" x14ac:dyDescent="0.25">
      <c r="B326" s="179"/>
      <c r="E326" s="4"/>
    </row>
    <row r="327" spans="2:5" x14ac:dyDescent="0.25">
      <c r="B327" s="179"/>
      <c r="E327" s="4"/>
    </row>
    <row r="328" spans="2:5" x14ac:dyDescent="0.25">
      <c r="B328" s="179"/>
      <c r="E328" s="4"/>
    </row>
    <row r="329" spans="2:5" x14ac:dyDescent="0.25">
      <c r="B329" s="179"/>
      <c r="E329" s="4"/>
    </row>
    <row r="330" spans="2:5" x14ac:dyDescent="0.25">
      <c r="B330" s="179"/>
      <c r="E330" s="4"/>
    </row>
    <row r="331" spans="2:5" x14ac:dyDescent="0.25">
      <c r="B331" s="179"/>
      <c r="E331" s="4"/>
    </row>
    <row r="332" spans="2:5" x14ac:dyDescent="0.25">
      <c r="B332" s="179"/>
      <c r="E332" s="4"/>
    </row>
    <row r="333" spans="2:5" x14ac:dyDescent="0.25">
      <c r="B333" s="179"/>
      <c r="E333" s="4"/>
    </row>
    <row r="334" spans="2:5" x14ac:dyDescent="0.25">
      <c r="B334" s="179"/>
      <c r="E334" s="4"/>
    </row>
    <row r="335" spans="2:5" x14ac:dyDescent="0.25">
      <c r="B335" s="179"/>
      <c r="E335" s="4"/>
    </row>
    <row r="336" spans="2:5" x14ac:dyDescent="0.25">
      <c r="B336" s="179"/>
      <c r="E336" s="4"/>
    </row>
    <row r="337" spans="2:5" x14ac:dyDescent="0.25">
      <c r="B337" s="179"/>
      <c r="E337" s="4"/>
    </row>
    <row r="338" spans="2:5" x14ac:dyDescent="0.25">
      <c r="B338" s="179"/>
      <c r="E338" s="4"/>
    </row>
    <row r="339" spans="2:5" x14ac:dyDescent="0.25">
      <c r="B339" s="179"/>
      <c r="E339" s="4"/>
    </row>
    <row r="340" spans="2:5" x14ac:dyDescent="0.25">
      <c r="B340" s="179"/>
      <c r="E340" s="4"/>
    </row>
    <row r="341" spans="2:5" x14ac:dyDescent="0.25">
      <c r="B341" s="179"/>
      <c r="E341" s="4"/>
    </row>
    <row r="342" spans="2:5" x14ac:dyDescent="0.25">
      <c r="B342" s="179"/>
      <c r="E342" s="4"/>
    </row>
    <row r="343" spans="2:5" x14ac:dyDescent="0.25">
      <c r="B343" s="179"/>
      <c r="E343" s="4"/>
    </row>
    <row r="344" spans="2:5" x14ac:dyDescent="0.25">
      <c r="B344" s="179"/>
      <c r="E344" s="4"/>
    </row>
    <row r="345" spans="2:5" x14ac:dyDescent="0.25">
      <c r="B345" s="179"/>
      <c r="E345" s="4"/>
    </row>
    <row r="346" spans="2:5" x14ac:dyDescent="0.25">
      <c r="B346" s="179"/>
      <c r="E346" s="4"/>
    </row>
    <row r="347" spans="2:5" x14ac:dyDescent="0.25">
      <c r="B347" s="179"/>
      <c r="E347" s="4"/>
    </row>
    <row r="348" spans="2:5" x14ac:dyDescent="0.25">
      <c r="B348" s="179"/>
      <c r="E348" s="4"/>
    </row>
    <row r="349" spans="2:5" x14ac:dyDescent="0.25">
      <c r="B349" s="179"/>
      <c r="E349" s="4"/>
    </row>
    <row r="350" spans="2:5" x14ac:dyDescent="0.25">
      <c r="B350" s="179"/>
      <c r="E350" s="4"/>
    </row>
    <row r="351" spans="2:5" x14ac:dyDescent="0.25">
      <c r="B351" s="179"/>
      <c r="E351" s="4"/>
    </row>
    <row r="352" spans="2:5" x14ac:dyDescent="0.25">
      <c r="B352" s="179"/>
      <c r="E352" s="4"/>
    </row>
    <row r="353" spans="2:5" x14ac:dyDescent="0.25">
      <c r="B353" s="179"/>
      <c r="E353" s="4"/>
    </row>
    <row r="354" spans="2:5" x14ac:dyDescent="0.25">
      <c r="B354" s="179"/>
      <c r="E354" s="4"/>
    </row>
    <row r="355" spans="2:5" x14ac:dyDescent="0.25">
      <c r="B355" s="179"/>
      <c r="E355" s="4"/>
    </row>
    <row r="356" spans="2:5" x14ac:dyDescent="0.25">
      <c r="B356" s="179"/>
      <c r="E356" s="4"/>
    </row>
    <row r="357" spans="2:5" x14ac:dyDescent="0.25">
      <c r="B357" s="179"/>
      <c r="E357" s="4"/>
    </row>
    <row r="358" spans="2:5" x14ac:dyDescent="0.25">
      <c r="B358" s="179"/>
      <c r="E358" s="4"/>
    </row>
    <row r="359" spans="2:5" x14ac:dyDescent="0.25">
      <c r="B359" s="179"/>
      <c r="E359" s="4"/>
    </row>
    <row r="360" spans="2:5" x14ac:dyDescent="0.25">
      <c r="B360" s="179"/>
      <c r="E360" s="4"/>
    </row>
    <row r="361" spans="2:5" x14ac:dyDescent="0.25">
      <c r="B361" s="179"/>
      <c r="E361" s="4"/>
    </row>
    <row r="362" spans="2:5" x14ac:dyDescent="0.25">
      <c r="B362" s="179"/>
      <c r="E362" s="4"/>
    </row>
    <row r="363" spans="2:5" x14ac:dyDescent="0.25">
      <c r="B363" s="179"/>
      <c r="E363" s="4"/>
    </row>
    <row r="364" spans="2:5" x14ac:dyDescent="0.25">
      <c r="B364" s="179"/>
      <c r="E364" s="4"/>
    </row>
    <row r="365" spans="2:5" x14ac:dyDescent="0.25">
      <c r="B365" s="179"/>
      <c r="E365" s="4"/>
    </row>
    <row r="366" spans="2:5" x14ac:dyDescent="0.25">
      <c r="B366" s="179"/>
      <c r="E366" s="4"/>
    </row>
    <row r="367" spans="2:5" x14ac:dyDescent="0.25">
      <c r="B367" s="179"/>
      <c r="E367" s="4"/>
    </row>
    <row r="368" spans="2:5" x14ac:dyDescent="0.25">
      <c r="B368" s="179"/>
      <c r="E368" s="4"/>
    </row>
    <row r="369" spans="2:5" x14ac:dyDescent="0.25">
      <c r="B369" s="179"/>
      <c r="E369" s="4"/>
    </row>
    <row r="370" spans="2:5" x14ac:dyDescent="0.25">
      <c r="B370" s="179"/>
      <c r="E370" s="4"/>
    </row>
    <row r="371" spans="2:5" x14ac:dyDescent="0.25">
      <c r="B371" s="179"/>
      <c r="E371" s="4"/>
    </row>
    <row r="372" spans="2:5" x14ac:dyDescent="0.25">
      <c r="B372" s="179"/>
      <c r="E372" s="4"/>
    </row>
    <row r="373" spans="2:5" x14ac:dyDescent="0.25">
      <c r="B373" s="179"/>
      <c r="E373" s="4"/>
    </row>
    <row r="374" spans="2:5" x14ac:dyDescent="0.25">
      <c r="B374" s="179"/>
      <c r="E374" s="4"/>
    </row>
    <row r="375" spans="2:5" x14ac:dyDescent="0.25">
      <c r="B375" s="179"/>
      <c r="E375" s="4"/>
    </row>
    <row r="376" spans="2:5" x14ac:dyDescent="0.25">
      <c r="B376" s="179"/>
      <c r="E376" s="4"/>
    </row>
    <row r="377" spans="2:5" x14ac:dyDescent="0.25">
      <c r="B377" s="179"/>
      <c r="E377" s="4"/>
    </row>
    <row r="378" spans="2:5" x14ac:dyDescent="0.25">
      <c r="B378" s="179"/>
      <c r="E378" s="4"/>
    </row>
    <row r="379" spans="2:5" x14ac:dyDescent="0.25">
      <c r="B379" s="179"/>
      <c r="E379" s="4"/>
    </row>
    <row r="380" spans="2:5" x14ac:dyDescent="0.25">
      <c r="B380" s="179"/>
      <c r="E380" s="4"/>
    </row>
    <row r="381" spans="2:5" x14ac:dyDescent="0.25">
      <c r="B381" s="179"/>
      <c r="E381" s="4"/>
    </row>
    <row r="382" spans="2:5" x14ac:dyDescent="0.25">
      <c r="B382" s="179"/>
      <c r="E382" s="4"/>
    </row>
    <row r="383" spans="2:5" x14ac:dyDescent="0.25">
      <c r="B383" s="179"/>
      <c r="E383" s="4"/>
    </row>
    <row r="384" spans="2:5" x14ac:dyDescent="0.25">
      <c r="B384" s="179"/>
      <c r="E384" s="4"/>
    </row>
    <row r="385" spans="2:5" x14ac:dyDescent="0.25">
      <c r="B385" s="179"/>
      <c r="E385" s="4"/>
    </row>
    <row r="386" spans="2:5" x14ac:dyDescent="0.25">
      <c r="B386" s="179"/>
      <c r="E386" s="4"/>
    </row>
    <row r="387" spans="2:5" x14ac:dyDescent="0.25">
      <c r="B387" s="179"/>
      <c r="E387" s="4"/>
    </row>
    <row r="388" spans="2:5" x14ac:dyDescent="0.25">
      <c r="B388" s="179"/>
      <c r="E388" s="4"/>
    </row>
    <row r="389" spans="2:5" x14ac:dyDescent="0.25">
      <c r="B389" s="179"/>
      <c r="E389" s="4"/>
    </row>
    <row r="390" spans="2:5" x14ac:dyDescent="0.25">
      <c r="B390" s="179"/>
      <c r="E390" s="4"/>
    </row>
    <row r="391" spans="2:5" x14ac:dyDescent="0.25">
      <c r="B391" s="179"/>
      <c r="E391" s="4"/>
    </row>
    <row r="392" spans="2:5" x14ac:dyDescent="0.25">
      <c r="B392" s="179"/>
      <c r="E392" s="4"/>
    </row>
    <row r="393" spans="2:5" x14ac:dyDescent="0.25">
      <c r="B393" s="179"/>
      <c r="E393" s="4"/>
    </row>
    <row r="394" spans="2:5" x14ac:dyDescent="0.25">
      <c r="B394" s="179"/>
      <c r="E394" s="4"/>
    </row>
    <row r="395" spans="2:5" x14ac:dyDescent="0.25">
      <c r="B395" s="179"/>
      <c r="E395" s="4"/>
    </row>
    <row r="396" spans="2:5" x14ac:dyDescent="0.25">
      <c r="B396" s="179"/>
      <c r="E396" s="4"/>
    </row>
    <row r="397" spans="2:5" x14ac:dyDescent="0.25">
      <c r="B397" s="179"/>
      <c r="E397" s="4"/>
    </row>
    <row r="398" spans="2:5" x14ac:dyDescent="0.25">
      <c r="B398" s="179"/>
      <c r="E398" s="4"/>
    </row>
    <row r="399" spans="2:5" x14ac:dyDescent="0.25">
      <c r="B399" s="179"/>
      <c r="E399" s="4"/>
    </row>
    <row r="400" spans="2:5" x14ac:dyDescent="0.25">
      <c r="B400" s="179"/>
      <c r="E400" s="4"/>
    </row>
    <row r="401" spans="2:5" x14ac:dyDescent="0.25">
      <c r="B401" s="179"/>
      <c r="E401" s="4"/>
    </row>
    <row r="402" spans="2:5" x14ac:dyDescent="0.25">
      <c r="B402" s="179"/>
      <c r="E402" s="4"/>
    </row>
    <row r="403" spans="2:5" x14ac:dyDescent="0.25">
      <c r="B403" s="179"/>
      <c r="E403" s="4"/>
    </row>
    <row r="404" spans="2:5" x14ac:dyDescent="0.25">
      <c r="B404" s="179"/>
      <c r="E404" s="4"/>
    </row>
    <row r="405" spans="2:5" x14ac:dyDescent="0.25">
      <c r="B405" s="179"/>
      <c r="E405" s="4"/>
    </row>
    <row r="406" spans="2:5" x14ac:dyDescent="0.25">
      <c r="B406" s="179"/>
      <c r="E406" s="4"/>
    </row>
    <row r="407" spans="2:5" x14ac:dyDescent="0.25">
      <c r="B407" s="179"/>
      <c r="E407" s="4"/>
    </row>
    <row r="408" spans="2:5" x14ac:dyDescent="0.25">
      <c r="B408" s="179"/>
      <c r="E408" s="4"/>
    </row>
    <row r="409" spans="2:5" x14ac:dyDescent="0.25">
      <c r="B409" s="179"/>
      <c r="E409" s="4"/>
    </row>
    <row r="410" spans="2:5" x14ac:dyDescent="0.25">
      <c r="B410" s="179"/>
      <c r="E410" s="4"/>
    </row>
    <row r="411" spans="2:5" x14ac:dyDescent="0.25">
      <c r="B411" s="179"/>
      <c r="E411" s="4"/>
    </row>
    <row r="412" spans="2:5" x14ac:dyDescent="0.25">
      <c r="B412" s="179"/>
      <c r="E412" s="4"/>
    </row>
    <row r="413" spans="2:5" x14ac:dyDescent="0.25">
      <c r="B413" s="179"/>
      <c r="E413" s="4"/>
    </row>
    <row r="414" spans="2:5" x14ac:dyDescent="0.25">
      <c r="B414" s="179"/>
      <c r="E414" s="4"/>
    </row>
    <row r="415" spans="2:5" x14ac:dyDescent="0.25">
      <c r="B415" s="179"/>
      <c r="E415" s="4"/>
    </row>
    <row r="416" spans="2:5" x14ac:dyDescent="0.25">
      <c r="B416" s="179"/>
      <c r="E416" s="4"/>
    </row>
    <row r="417" spans="2:5" x14ac:dyDescent="0.25">
      <c r="B417" s="179"/>
      <c r="E417" s="4"/>
    </row>
    <row r="418" spans="2:5" x14ac:dyDescent="0.25">
      <c r="B418" s="179"/>
      <c r="E418" s="4"/>
    </row>
    <row r="419" spans="2:5" x14ac:dyDescent="0.25">
      <c r="B419" s="179"/>
      <c r="E419" s="4"/>
    </row>
  </sheetData>
  <mergeCells count="4">
    <mergeCell ref="B2:M2"/>
    <mergeCell ref="B3:M3"/>
    <mergeCell ref="B4:M4"/>
    <mergeCell ref="B5:M5"/>
  </mergeCells>
  <printOptions horizontalCentered="1"/>
  <pageMargins left="0.25" right="0.25" top="0.5" bottom="0.5" header="0.35" footer="0.25"/>
  <pageSetup scale="43" fitToHeight="0" orientation="portrait" r:id="rId1"/>
  <headerFooter scaleWithDoc="0">
    <oddHeader>&amp;C&amp;"Times New Roman,Bold"&amp;7REVISED</oddHeader>
    <oddFooter>&amp;L&amp;A&amp;CPage 7.&amp;P&amp;R&amp;F</oddFooter>
  </headerFooter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4D2E2-E6A2-4C35-950A-F6FF95F10101}">
  <sheetPr>
    <pageSetUpPr fitToPage="1"/>
  </sheetPr>
  <dimension ref="A1:N418"/>
  <sheetViews>
    <sheetView zoomScale="80" zoomScaleNormal="80" workbookViewId="0">
      <selection activeCell="G43" sqref="G43"/>
    </sheetView>
  </sheetViews>
  <sheetFormatPr defaultColWidth="13.42578125" defaultRowHeight="15.75" x14ac:dyDescent="0.25"/>
  <cols>
    <col min="1" max="1" width="5.140625" style="1" customWidth="1"/>
    <col min="2" max="2" width="8.5703125" style="99" customWidth="1"/>
    <col min="3" max="3" width="63.140625" style="4" customWidth="1"/>
    <col min="4" max="4" width="16.85546875" style="4" customWidth="1"/>
    <col min="5" max="5" width="16.85546875" style="19" customWidth="1"/>
    <col min="6" max="7" width="16.85546875" style="4" customWidth="1"/>
    <col min="8" max="8" width="2" style="4" bestFit="1" customWidth="1"/>
    <col min="9" max="9" width="16.85546875" style="4" customWidth="1"/>
    <col min="10" max="10" width="34.5703125" style="4" customWidth="1"/>
    <col min="11" max="11" width="5.140625" style="1" customWidth="1"/>
    <col min="12" max="16384" width="13.42578125" style="4"/>
  </cols>
  <sheetData>
    <row r="1" spans="1:14" x14ac:dyDescent="0.25">
      <c r="A1" s="265" t="s">
        <v>572</v>
      </c>
    </row>
    <row r="2" spans="1:14" s="3" customFormat="1" x14ac:dyDescent="0.25">
      <c r="A2" s="2"/>
      <c r="B2" s="410" t="s">
        <v>0</v>
      </c>
      <c r="C2" s="410"/>
      <c r="D2" s="410"/>
      <c r="E2" s="410"/>
      <c r="F2" s="410"/>
      <c r="G2" s="410"/>
      <c r="H2" s="410"/>
      <c r="I2" s="410"/>
      <c r="J2" s="410"/>
      <c r="K2" s="2"/>
      <c r="M2"/>
      <c r="N2"/>
    </row>
    <row r="3" spans="1:14" s="3" customFormat="1" x14ac:dyDescent="0.25">
      <c r="A3" s="2"/>
      <c r="B3" s="410" t="s">
        <v>276</v>
      </c>
      <c r="C3" s="410"/>
      <c r="D3" s="410"/>
      <c r="E3" s="410"/>
      <c r="F3" s="410"/>
      <c r="G3" s="410"/>
      <c r="H3" s="410"/>
      <c r="I3" s="410"/>
      <c r="J3" s="410"/>
      <c r="K3" s="2"/>
    </row>
    <row r="4" spans="1:14" s="3" customFormat="1" x14ac:dyDescent="0.25">
      <c r="A4" s="2"/>
      <c r="B4" s="410" t="s">
        <v>277</v>
      </c>
      <c r="C4" s="410"/>
      <c r="D4" s="410"/>
      <c r="E4" s="410"/>
      <c r="F4" s="410"/>
      <c r="G4" s="410"/>
      <c r="H4" s="410"/>
      <c r="I4" s="410"/>
      <c r="J4" s="410"/>
      <c r="K4" s="2"/>
      <c r="M4" s="100"/>
    </row>
    <row r="5" spans="1:14" s="3" customFormat="1" x14ac:dyDescent="0.25">
      <c r="A5" s="2"/>
      <c r="B5" s="414" t="s">
        <v>5</v>
      </c>
      <c r="C5" s="414"/>
      <c r="D5" s="414"/>
      <c r="E5" s="414"/>
      <c r="F5" s="414"/>
      <c r="G5" s="414"/>
      <c r="H5" s="414"/>
      <c r="I5" s="414"/>
      <c r="J5" s="414"/>
      <c r="K5" s="2"/>
    </row>
    <row r="6" spans="1:14" ht="16.5" thickBot="1" x14ac:dyDescent="0.3">
      <c r="A6" s="61"/>
      <c r="B6" s="101"/>
      <c r="C6" s="102"/>
      <c r="D6" s="102"/>
      <c r="E6" s="103"/>
      <c r="F6" s="102"/>
      <c r="G6" s="104"/>
      <c r="H6" s="102"/>
      <c r="I6" s="102"/>
      <c r="J6" s="102"/>
    </row>
    <row r="7" spans="1:14" s="3" customFormat="1" ht="18.75" x14ac:dyDescent="0.25">
      <c r="A7" s="1"/>
      <c r="B7" s="105"/>
      <c r="C7" s="106"/>
      <c r="D7" s="107" t="s">
        <v>278</v>
      </c>
      <c r="E7" s="108" t="s">
        <v>279</v>
      </c>
      <c r="F7" s="107" t="s">
        <v>280</v>
      </c>
      <c r="G7" s="109" t="s">
        <v>281</v>
      </c>
      <c r="H7" s="110"/>
      <c r="I7" s="111" t="s">
        <v>282</v>
      </c>
      <c r="J7" s="112"/>
      <c r="K7" s="1"/>
    </row>
    <row r="8" spans="1:14" s="3" customFormat="1" x14ac:dyDescent="0.25">
      <c r="A8" s="1" t="s">
        <v>6</v>
      </c>
      <c r="B8" s="113" t="s">
        <v>283</v>
      </c>
      <c r="D8" s="114" t="s">
        <v>284</v>
      </c>
      <c r="E8" s="114" t="s">
        <v>285</v>
      </c>
      <c r="F8" s="114" t="s">
        <v>284</v>
      </c>
      <c r="G8" s="2" t="s">
        <v>286</v>
      </c>
      <c r="H8" s="115"/>
      <c r="I8" s="116" t="s">
        <v>287</v>
      </c>
      <c r="J8" s="117"/>
      <c r="K8" s="1" t="s">
        <v>6</v>
      </c>
    </row>
    <row r="9" spans="1:14" s="3" customFormat="1" x14ac:dyDescent="0.25">
      <c r="A9" s="1" t="s">
        <v>7</v>
      </c>
      <c r="B9" s="118" t="s">
        <v>288</v>
      </c>
      <c r="C9" s="119" t="s">
        <v>289</v>
      </c>
      <c r="D9" s="120" t="s">
        <v>290</v>
      </c>
      <c r="E9" s="120" t="s">
        <v>291</v>
      </c>
      <c r="F9" s="120" t="s">
        <v>292</v>
      </c>
      <c r="G9" s="119" t="s">
        <v>293</v>
      </c>
      <c r="H9" s="121"/>
      <c r="I9" s="122" t="s">
        <v>294</v>
      </c>
      <c r="J9" s="123" t="s">
        <v>9</v>
      </c>
      <c r="K9" s="1" t="s">
        <v>7</v>
      </c>
    </row>
    <row r="10" spans="1:14" s="3" customFormat="1" x14ac:dyDescent="0.25">
      <c r="A10" s="1"/>
      <c r="B10" s="124"/>
      <c r="C10" s="125" t="s">
        <v>295</v>
      </c>
      <c r="D10" s="126"/>
      <c r="E10" s="126"/>
      <c r="F10" s="126"/>
      <c r="G10" s="127"/>
      <c r="H10" s="127"/>
      <c r="I10" s="126"/>
      <c r="J10" s="128"/>
      <c r="K10" s="1"/>
      <c r="M10" s="4"/>
      <c r="N10" s="4"/>
    </row>
    <row r="11" spans="1:14" s="3" customFormat="1" x14ac:dyDescent="0.25">
      <c r="A11" s="1">
        <v>1</v>
      </c>
      <c r="B11" s="129">
        <v>560</v>
      </c>
      <c r="C11" s="4" t="s">
        <v>296</v>
      </c>
      <c r="D11" s="130">
        <v>9101.5750000000007</v>
      </c>
      <c r="E11" s="130">
        <f>E47</f>
        <v>143.70699999999999</v>
      </c>
      <c r="F11" s="130">
        <f t="shared" ref="F11:F25" si="0">D11-E11</f>
        <v>8957.8680000000004</v>
      </c>
      <c r="G11" s="60"/>
      <c r="H11" s="60"/>
      <c r="I11" s="130">
        <f>F11-G11</f>
        <v>8957.8680000000004</v>
      </c>
      <c r="J11" s="131" t="s">
        <v>297</v>
      </c>
      <c r="K11" s="1">
        <f>A11</f>
        <v>1</v>
      </c>
      <c r="M11" s="4"/>
      <c r="N11" s="4"/>
    </row>
    <row r="12" spans="1:14" s="3" customFormat="1" x14ac:dyDescent="0.25">
      <c r="A12" s="1">
        <f>A11+1</f>
        <v>2</v>
      </c>
      <c r="B12" s="129">
        <v>561.1</v>
      </c>
      <c r="C12" s="4" t="s">
        <v>298</v>
      </c>
      <c r="D12" s="132">
        <v>964.71199999999999</v>
      </c>
      <c r="E12" s="132">
        <v>0</v>
      </c>
      <c r="F12" s="132">
        <f t="shared" si="0"/>
        <v>964.71199999999999</v>
      </c>
      <c r="G12" s="19"/>
      <c r="H12" s="19"/>
      <c r="I12" s="132">
        <f>F12-G12</f>
        <v>964.71199999999999</v>
      </c>
      <c r="J12" s="131" t="s">
        <v>299</v>
      </c>
      <c r="K12" s="1">
        <f>K11+1</f>
        <v>2</v>
      </c>
      <c r="M12" s="4"/>
      <c r="N12" s="4"/>
    </row>
    <row r="13" spans="1:14" s="3" customFormat="1" x14ac:dyDescent="0.25">
      <c r="A13" s="1">
        <f t="shared" ref="A13:A63" si="1">A12+1</f>
        <v>3</v>
      </c>
      <c r="B13" s="129">
        <v>561.20000000000005</v>
      </c>
      <c r="C13" s="4" t="s">
        <v>300</v>
      </c>
      <c r="D13" s="132">
        <v>1892.6669999999999</v>
      </c>
      <c r="E13" s="132">
        <v>0</v>
      </c>
      <c r="F13" s="132">
        <f t="shared" si="0"/>
        <v>1892.6669999999999</v>
      </c>
      <c r="G13" s="19"/>
      <c r="H13" s="19"/>
      <c r="I13" s="132">
        <f t="shared" ref="I13:I24" si="2">F13-G13</f>
        <v>1892.6669999999999</v>
      </c>
      <c r="J13" s="131" t="s">
        <v>301</v>
      </c>
      <c r="K13" s="1">
        <f t="shared" ref="K13:K63" si="3">K12+1</f>
        <v>3</v>
      </c>
      <c r="M13" s="4"/>
      <c r="N13" s="4"/>
    </row>
    <row r="14" spans="1:14" s="3" customFormat="1" x14ac:dyDescent="0.25">
      <c r="A14" s="1">
        <f t="shared" si="1"/>
        <v>4</v>
      </c>
      <c r="B14" s="129">
        <v>561.29999999999995</v>
      </c>
      <c r="C14" s="4" t="s">
        <v>302</v>
      </c>
      <c r="D14" s="132">
        <v>157.91900000000001</v>
      </c>
      <c r="E14" s="132">
        <v>0</v>
      </c>
      <c r="F14" s="132">
        <f t="shared" si="0"/>
        <v>157.91900000000001</v>
      </c>
      <c r="G14" s="19"/>
      <c r="H14" s="19"/>
      <c r="I14" s="132">
        <f t="shared" si="2"/>
        <v>157.91900000000001</v>
      </c>
      <c r="J14" s="131" t="s">
        <v>303</v>
      </c>
      <c r="K14" s="1">
        <f t="shared" si="3"/>
        <v>4</v>
      </c>
      <c r="M14" s="4"/>
      <c r="N14" s="4"/>
    </row>
    <row r="15" spans="1:14" s="3" customFormat="1" ht="17.25" customHeight="1" x14ac:dyDescent="0.25">
      <c r="A15" s="1">
        <f t="shared" si="1"/>
        <v>5</v>
      </c>
      <c r="B15" s="129">
        <v>561.4</v>
      </c>
      <c r="C15" s="4" t="s">
        <v>304</v>
      </c>
      <c r="D15" s="132">
        <v>3357.212</v>
      </c>
      <c r="E15" s="19">
        <f>E48</f>
        <v>3357.212</v>
      </c>
      <c r="F15" s="132">
        <f t="shared" si="0"/>
        <v>0</v>
      </c>
      <c r="G15" s="19"/>
      <c r="H15" s="19"/>
      <c r="I15" s="132">
        <f t="shared" si="2"/>
        <v>0</v>
      </c>
      <c r="J15" s="131" t="s">
        <v>305</v>
      </c>
      <c r="K15" s="1">
        <f t="shared" si="3"/>
        <v>5</v>
      </c>
      <c r="M15" s="4"/>
      <c r="N15" s="4"/>
    </row>
    <row r="16" spans="1:14" s="3" customFormat="1" x14ac:dyDescent="0.25">
      <c r="A16" s="1">
        <f t="shared" si="1"/>
        <v>6</v>
      </c>
      <c r="B16" s="129">
        <v>561.5</v>
      </c>
      <c r="C16" s="4" t="s">
        <v>306</v>
      </c>
      <c r="D16" s="132">
        <v>139.928</v>
      </c>
      <c r="E16" s="132">
        <v>0</v>
      </c>
      <c r="F16" s="132">
        <f t="shared" si="0"/>
        <v>139.928</v>
      </c>
      <c r="G16" s="19"/>
      <c r="H16" s="19"/>
      <c r="I16" s="132">
        <f t="shared" si="2"/>
        <v>139.928</v>
      </c>
      <c r="J16" s="131" t="s">
        <v>307</v>
      </c>
      <c r="K16" s="1">
        <f t="shared" si="3"/>
        <v>6</v>
      </c>
      <c r="M16" s="4"/>
      <c r="N16" s="4"/>
    </row>
    <row r="17" spans="1:14" s="3" customFormat="1" x14ac:dyDescent="0.25">
      <c r="A17" s="1">
        <f t="shared" si="1"/>
        <v>7</v>
      </c>
      <c r="B17" s="129">
        <v>561.6</v>
      </c>
      <c r="C17" s="4" t="s">
        <v>308</v>
      </c>
      <c r="D17" s="132">
        <v>0</v>
      </c>
      <c r="E17" s="132">
        <v>0</v>
      </c>
      <c r="F17" s="132">
        <f t="shared" si="0"/>
        <v>0</v>
      </c>
      <c r="G17" s="19"/>
      <c r="H17" s="19"/>
      <c r="I17" s="132">
        <f t="shared" si="2"/>
        <v>0</v>
      </c>
      <c r="J17" s="131" t="s">
        <v>309</v>
      </c>
      <c r="K17" s="1">
        <f t="shared" si="3"/>
        <v>7</v>
      </c>
      <c r="M17" s="4"/>
      <c r="N17" s="4"/>
    </row>
    <row r="18" spans="1:14" s="3" customFormat="1" x14ac:dyDescent="0.25">
      <c r="A18" s="1">
        <f t="shared" si="1"/>
        <v>8</v>
      </c>
      <c r="B18" s="129">
        <v>561.70000000000005</v>
      </c>
      <c r="C18" s="4" t="s">
        <v>310</v>
      </c>
      <c r="D18" s="132">
        <v>0</v>
      </c>
      <c r="E18" s="132">
        <v>0</v>
      </c>
      <c r="F18" s="132">
        <f t="shared" si="0"/>
        <v>0</v>
      </c>
      <c r="G18" s="19"/>
      <c r="H18" s="19"/>
      <c r="I18" s="132">
        <f t="shared" si="2"/>
        <v>0</v>
      </c>
      <c r="J18" s="131" t="s">
        <v>311</v>
      </c>
      <c r="K18" s="1">
        <f t="shared" si="3"/>
        <v>8</v>
      </c>
      <c r="M18" s="4"/>
      <c r="N18" s="4"/>
    </row>
    <row r="19" spans="1:14" s="3" customFormat="1" x14ac:dyDescent="0.25">
      <c r="A19" s="1">
        <f t="shared" si="1"/>
        <v>9</v>
      </c>
      <c r="B19" s="129">
        <v>561.79999999999995</v>
      </c>
      <c r="C19" s="4" t="s">
        <v>312</v>
      </c>
      <c r="D19" s="132">
        <v>2611.931</v>
      </c>
      <c r="E19" s="19">
        <f>E49</f>
        <v>1629.53</v>
      </c>
      <c r="F19" s="132">
        <f t="shared" si="0"/>
        <v>982.40100000000007</v>
      </c>
      <c r="G19" s="19"/>
      <c r="H19" s="19"/>
      <c r="I19" s="132">
        <f t="shared" si="2"/>
        <v>982.40100000000007</v>
      </c>
      <c r="J19" s="131" t="s">
        <v>313</v>
      </c>
      <c r="K19" s="1">
        <f t="shared" si="3"/>
        <v>9</v>
      </c>
      <c r="M19" s="4"/>
      <c r="N19" s="4"/>
    </row>
    <row r="20" spans="1:14" s="3" customFormat="1" ht="15" customHeight="1" x14ac:dyDescent="0.25">
      <c r="A20" s="1">
        <f t="shared" si="1"/>
        <v>10</v>
      </c>
      <c r="B20" s="129">
        <v>562</v>
      </c>
      <c r="C20" s="4" t="s">
        <v>314</v>
      </c>
      <c r="D20" s="132">
        <v>11638.449000000001</v>
      </c>
      <c r="E20" s="132">
        <f>E50</f>
        <v>2.4224999999999999</v>
      </c>
      <c r="F20" s="132">
        <f t="shared" si="0"/>
        <v>11636.0265</v>
      </c>
      <c r="G20" s="19"/>
      <c r="H20" s="19"/>
      <c r="I20" s="132">
        <f t="shared" si="2"/>
        <v>11636.0265</v>
      </c>
      <c r="J20" s="131" t="s">
        <v>315</v>
      </c>
      <c r="K20" s="1">
        <f t="shared" si="3"/>
        <v>10</v>
      </c>
      <c r="M20" s="4"/>
      <c r="N20" s="4"/>
    </row>
    <row r="21" spans="1:14" s="3" customFormat="1" x14ac:dyDescent="0.25">
      <c r="A21" s="1">
        <f t="shared" si="1"/>
        <v>11</v>
      </c>
      <c r="B21" s="129">
        <v>563</v>
      </c>
      <c r="C21" s="4" t="s">
        <v>316</v>
      </c>
      <c r="D21" s="132">
        <v>10659.147999999999</v>
      </c>
      <c r="E21" s="132">
        <v>0</v>
      </c>
      <c r="F21" s="132">
        <f t="shared" si="0"/>
        <v>10659.147999999999</v>
      </c>
      <c r="G21" s="19"/>
      <c r="H21" s="19"/>
      <c r="I21" s="132">
        <f t="shared" si="2"/>
        <v>10659.147999999999</v>
      </c>
      <c r="J21" s="131" t="s">
        <v>317</v>
      </c>
      <c r="K21" s="1">
        <f t="shared" si="3"/>
        <v>11</v>
      </c>
      <c r="M21" s="4"/>
      <c r="N21" s="4"/>
    </row>
    <row r="22" spans="1:14" s="3" customFormat="1" x14ac:dyDescent="0.25">
      <c r="A22" s="1">
        <f>A21+1</f>
        <v>12</v>
      </c>
      <c r="B22" s="129">
        <v>564</v>
      </c>
      <c r="C22" s="4" t="s">
        <v>318</v>
      </c>
      <c r="D22" s="132">
        <v>-0.40300000000000002</v>
      </c>
      <c r="E22" s="132">
        <v>0</v>
      </c>
      <c r="F22" s="132">
        <f t="shared" si="0"/>
        <v>-0.40300000000000002</v>
      </c>
      <c r="G22" s="19"/>
      <c r="H22" s="19"/>
      <c r="I22" s="132">
        <f t="shared" si="2"/>
        <v>-0.40300000000000002</v>
      </c>
      <c r="J22" s="131" t="s">
        <v>319</v>
      </c>
      <c r="K22" s="1">
        <f>K21+1</f>
        <v>12</v>
      </c>
      <c r="M22" s="4"/>
      <c r="N22" s="4"/>
    </row>
    <row r="23" spans="1:14" s="3" customFormat="1" x14ac:dyDescent="0.25">
      <c r="A23" s="1">
        <f t="shared" si="1"/>
        <v>13</v>
      </c>
      <c r="B23" s="129">
        <v>565</v>
      </c>
      <c r="C23" s="4" t="s">
        <v>320</v>
      </c>
      <c r="D23" s="132">
        <v>0</v>
      </c>
      <c r="E23" s="132">
        <v>0</v>
      </c>
      <c r="F23" s="132">
        <f t="shared" si="0"/>
        <v>0</v>
      </c>
      <c r="G23" s="19"/>
      <c r="H23" s="19"/>
      <c r="I23" s="132">
        <f t="shared" si="2"/>
        <v>0</v>
      </c>
      <c r="J23" s="131" t="s">
        <v>321</v>
      </c>
      <c r="K23" s="1">
        <f t="shared" si="3"/>
        <v>13</v>
      </c>
      <c r="M23" s="4"/>
      <c r="N23" s="4"/>
    </row>
    <row r="24" spans="1:14" s="3" customFormat="1" x14ac:dyDescent="0.25">
      <c r="A24" s="1">
        <f t="shared" si="1"/>
        <v>14</v>
      </c>
      <c r="B24" s="133">
        <v>566</v>
      </c>
      <c r="C24" s="4" t="s">
        <v>322</v>
      </c>
      <c r="D24" s="132">
        <v>16813.008000000002</v>
      </c>
      <c r="E24" s="19">
        <f>E56</f>
        <v>2107.7340000000004</v>
      </c>
      <c r="F24" s="132">
        <f t="shared" si="0"/>
        <v>14705.274000000001</v>
      </c>
      <c r="G24" s="134">
        <v>1171.9041</v>
      </c>
      <c r="H24" s="14" t="s">
        <v>12</v>
      </c>
      <c r="I24" s="135">
        <f t="shared" si="2"/>
        <v>13533.369900000002</v>
      </c>
      <c r="J24" s="131" t="s">
        <v>323</v>
      </c>
      <c r="K24" s="1">
        <f t="shared" si="3"/>
        <v>14</v>
      </c>
      <c r="M24" s="4"/>
      <c r="N24" s="4"/>
    </row>
    <row r="25" spans="1:14" s="3" customFormat="1" x14ac:dyDescent="0.25">
      <c r="A25" s="1">
        <f>A24+1</f>
        <v>15</v>
      </c>
      <c r="B25" s="129">
        <v>567</v>
      </c>
      <c r="C25" s="4" t="s">
        <v>324</v>
      </c>
      <c r="D25" s="136">
        <v>3610.3420000000001</v>
      </c>
      <c r="E25" s="136">
        <v>0</v>
      </c>
      <c r="F25" s="136">
        <f t="shared" si="0"/>
        <v>3610.3420000000001</v>
      </c>
      <c r="G25" s="137"/>
      <c r="H25" s="138"/>
      <c r="I25" s="136">
        <f>F25-G25</f>
        <v>3610.3420000000001</v>
      </c>
      <c r="J25" s="131" t="s">
        <v>325</v>
      </c>
      <c r="K25" s="1">
        <f t="shared" si="3"/>
        <v>15</v>
      </c>
      <c r="M25" s="4"/>
      <c r="N25" s="4"/>
    </row>
    <row r="26" spans="1:14" s="3" customFormat="1" x14ac:dyDescent="0.25">
      <c r="A26" s="1">
        <f>A25+1</f>
        <v>16</v>
      </c>
      <c r="B26" s="129"/>
      <c r="C26" s="4"/>
      <c r="D26" s="132"/>
      <c r="E26" s="19"/>
      <c r="F26" s="132"/>
      <c r="G26" s="19"/>
      <c r="H26" s="19"/>
      <c r="I26" s="132"/>
      <c r="J26" s="131"/>
      <c r="K26" s="1">
        <f>K25+1</f>
        <v>16</v>
      </c>
      <c r="M26" s="4"/>
      <c r="N26" s="4"/>
    </row>
    <row r="27" spans="1:14" s="3" customFormat="1" ht="16.5" thickBot="1" x14ac:dyDescent="0.3">
      <c r="A27" s="1">
        <f>A26+1</f>
        <v>17</v>
      </c>
      <c r="B27" s="139"/>
      <c r="C27" s="140" t="s">
        <v>326</v>
      </c>
      <c r="D27" s="141">
        <f>SUM(D11:D25)</f>
        <v>60946.487999999998</v>
      </c>
      <c r="E27" s="142">
        <f>SUM(E11:E25)</f>
        <v>7240.6054999999997</v>
      </c>
      <c r="F27" s="141">
        <f>SUM(F11:F25)</f>
        <v>53705.8825</v>
      </c>
      <c r="G27" s="143">
        <f>SUM(G11:G25)</f>
        <v>1171.9041</v>
      </c>
      <c r="H27" s="144" t="s">
        <v>12</v>
      </c>
      <c r="I27" s="145">
        <f>SUM(I11:I25)</f>
        <v>52533.9784</v>
      </c>
      <c r="J27" s="146" t="str">
        <f>"Sum Lines "&amp;A11&amp;" thru "&amp;A25</f>
        <v>Sum Lines 1 thru 15</v>
      </c>
      <c r="K27" s="1">
        <f>K26+1</f>
        <v>17</v>
      </c>
      <c r="M27" s="4"/>
      <c r="N27" s="4"/>
    </row>
    <row r="28" spans="1:14" s="3" customFormat="1" x14ac:dyDescent="0.25">
      <c r="A28" s="1">
        <f t="shared" si="1"/>
        <v>18</v>
      </c>
      <c r="B28" s="147"/>
      <c r="C28" s="4"/>
      <c r="D28" s="148"/>
      <c r="E28" s="149"/>
      <c r="F28" s="148"/>
      <c r="G28" s="149"/>
      <c r="H28" s="149"/>
      <c r="I28" s="148"/>
      <c r="J28" s="131"/>
      <c r="K28" s="1">
        <f t="shared" si="3"/>
        <v>18</v>
      </c>
      <c r="M28" s="4"/>
      <c r="N28" s="4"/>
    </row>
    <row r="29" spans="1:14" s="3" customFormat="1" x14ac:dyDescent="0.25">
      <c r="A29" s="1">
        <f t="shared" si="1"/>
        <v>19</v>
      </c>
      <c r="B29" s="124"/>
      <c r="C29" s="125" t="s">
        <v>327</v>
      </c>
      <c r="D29" s="148"/>
      <c r="E29" s="149"/>
      <c r="F29" s="148"/>
      <c r="G29" s="149"/>
      <c r="H29" s="149"/>
      <c r="I29" s="148"/>
      <c r="J29" s="131"/>
      <c r="K29" s="1">
        <f t="shared" si="3"/>
        <v>19</v>
      </c>
      <c r="M29" s="4"/>
      <c r="N29" s="4"/>
    </row>
    <row r="30" spans="1:14" s="3" customFormat="1" x14ac:dyDescent="0.25">
      <c r="A30" s="1">
        <f t="shared" si="1"/>
        <v>20</v>
      </c>
      <c r="B30" s="129">
        <v>568</v>
      </c>
      <c r="C30" s="4" t="s">
        <v>328</v>
      </c>
      <c r="D30" s="130">
        <v>2150.4340000000002</v>
      </c>
      <c r="E30" s="130">
        <v>0</v>
      </c>
      <c r="F30" s="130">
        <f t="shared" ref="F30:F39" si="4">D30-E30</f>
        <v>2150.4340000000002</v>
      </c>
      <c r="G30" s="60"/>
      <c r="H30" s="60"/>
      <c r="I30" s="150">
        <f>F30-G30</f>
        <v>2150.4340000000002</v>
      </c>
      <c r="J30" s="131" t="s">
        <v>329</v>
      </c>
      <c r="K30" s="1">
        <f t="shared" si="3"/>
        <v>20</v>
      </c>
      <c r="M30" s="60"/>
      <c r="N30" s="4"/>
    </row>
    <row r="31" spans="1:14" s="3" customFormat="1" x14ac:dyDescent="0.25">
      <c r="A31" s="1">
        <f t="shared" si="1"/>
        <v>21</v>
      </c>
      <c r="B31" s="129">
        <v>569</v>
      </c>
      <c r="C31" s="4" t="s">
        <v>330</v>
      </c>
      <c r="D31" s="132">
        <v>1191.816</v>
      </c>
      <c r="E31" s="19">
        <v>0</v>
      </c>
      <c r="F31" s="132">
        <f t="shared" si="4"/>
        <v>1191.816</v>
      </c>
      <c r="G31" s="19"/>
      <c r="H31" s="19"/>
      <c r="I31" s="132">
        <f t="shared" ref="I31:I38" si="5">F31-G31</f>
        <v>1191.816</v>
      </c>
      <c r="J31" s="131" t="s">
        <v>331</v>
      </c>
      <c r="K31" s="1">
        <f t="shared" si="3"/>
        <v>21</v>
      </c>
      <c r="M31" s="4"/>
      <c r="N31" s="4"/>
    </row>
    <row r="32" spans="1:14" s="3" customFormat="1" x14ac:dyDescent="0.25">
      <c r="A32" s="1">
        <f t="shared" si="1"/>
        <v>22</v>
      </c>
      <c r="B32" s="129">
        <v>569.1</v>
      </c>
      <c r="C32" s="4" t="s">
        <v>332</v>
      </c>
      <c r="D32" s="132">
        <v>1021.635</v>
      </c>
      <c r="E32" s="19">
        <v>0</v>
      </c>
      <c r="F32" s="132">
        <f t="shared" si="4"/>
        <v>1021.635</v>
      </c>
      <c r="G32" s="19"/>
      <c r="H32" s="19"/>
      <c r="I32" s="132">
        <f t="shared" si="5"/>
        <v>1021.635</v>
      </c>
      <c r="J32" s="131" t="s">
        <v>333</v>
      </c>
      <c r="K32" s="1">
        <f t="shared" si="3"/>
        <v>22</v>
      </c>
      <c r="M32" s="4"/>
      <c r="N32" s="4"/>
    </row>
    <row r="33" spans="1:14" s="3" customFormat="1" x14ac:dyDescent="0.25">
      <c r="A33" s="1">
        <f t="shared" si="1"/>
        <v>23</v>
      </c>
      <c r="B33" s="129">
        <v>569.20000000000005</v>
      </c>
      <c r="C33" s="4" t="s">
        <v>334</v>
      </c>
      <c r="D33" s="132">
        <v>2015.654</v>
      </c>
      <c r="E33" s="19">
        <v>0</v>
      </c>
      <c r="F33" s="132">
        <f t="shared" si="4"/>
        <v>2015.654</v>
      </c>
      <c r="G33" s="19"/>
      <c r="H33" s="19"/>
      <c r="I33" s="132">
        <f t="shared" si="5"/>
        <v>2015.654</v>
      </c>
      <c r="J33" s="131" t="s">
        <v>335</v>
      </c>
      <c r="K33" s="1">
        <f t="shared" si="3"/>
        <v>23</v>
      </c>
      <c r="M33" s="4"/>
      <c r="N33" s="4"/>
    </row>
    <row r="34" spans="1:14" s="3" customFormat="1" x14ac:dyDescent="0.25">
      <c r="A34" s="1">
        <f t="shared" si="1"/>
        <v>24</v>
      </c>
      <c r="B34" s="129">
        <v>569.29999999999995</v>
      </c>
      <c r="C34" s="4" t="s">
        <v>336</v>
      </c>
      <c r="D34" s="132">
        <v>64.367999999999995</v>
      </c>
      <c r="E34" s="19">
        <v>0</v>
      </c>
      <c r="F34" s="132">
        <f t="shared" si="4"/>
        <v>64.367999999999995</v>
      </c>
      <c r="G34" s="19"/>
      <c r="H34" s="19"/>
      <c r="I34" s="132">
        <f t="shared" si="5"/>
        <v>64.367999999999995</v>
      </c>
      <c r="J34" s="131" t="s">
        <v>337</v>
      </c>
      <c r="K34" s="1">
        <f t="shared" si="3"/>
        <v>24</v>
      </c>
      <c r="M34" s="4"/>
      <c r="N34" s="4"/>
    </row>
    <row r="35" spans="1:14" s="3" customFormat="1" x14ac:dyDescent="0.25">
      <c r="A35" s="1">
        <f t="shared" si="1"/>
        <v>25</v>
      </c>
      <c r="B35" s="129">
        <v>569.4</v>
      </c>
      <c r="C35" s="4" t="s">
        <v>338</v>
      </c>
      <c r="D35" s="132">
        <v>102</v>
      </c>
      <c r="E35" s="19">
        <v>0</v>
      </c>
      <c r="F35" s="132">
        <f t="shared" si="4"/>
        <v>102</v>
      </c>
      <c r="G35" s="19"/>
      <c r="H35" s="19"/>
      <c r="I35" s="132">
        <f t="shared" si="5"/>
        <v>102</v>
      </c>
      <c r="J35" s="131" t="s">
        <v>339</v>
      </c>
      <c r="K35" s="1">
        <f t="shared" si="3"/>
        <v>25</v>
      </c>
      <c r="M35" s="4"/>
      <c r="N35" s="4"/>
    </row>
    <row r="36" spans="1:14" s="3" customFormat="1" x14ac:dyDescent="0.25">
      <c r="A36" s="1">
        <f t="shared" si="1"/>
        <v>26</v>
      </c>
      <c r="B36" s="129">
        <v>570</v>
      </c>
      <c r="C36" s="4" t="s">
        <v>340</v>
      </c>
      <c r="D36" s="132">
        <v>18834.561000000002</v>
      </c>
      <c r="E36" s="19">
        <v>0</v>
      </c>
      <c r="F36" s="132">
        <f t="shared" si="4"/>
        <v>18834.561000000002</v>
      </c>
      <c r="G36" s="19"/>
      <c r="H36" s="19"/>
      <c r="I36" s="132">
        <f t="shared" si="5"/>
        <v>18834.561000000002</v>
      </c>
      <c r="J36" s="131" t="s">
        <v>341</v>
      </c>
      <c r="K36" s="1">
        <f t="shared" si="3"/>
        <v>26</v>
      </c>
      <c r="M36" s="4"/>
      <c r="N36" s="4"/>
    </row>
    <row r="37" spans="1:14" s="3" customFormat="1" x14ac:dyDescent="0.25">
      <c r="A37" s="1">
        <f t="shared" si="1"/>
        <v>27</v>
      </c>
      <c r="B37" s="129">
        <v>571</v>
      </c>
      <c r="C37" s="4" t="s">
        <v>342</v>
      </c>
      <c r="D37" s="132">
        <v>25278.445</v>
      </c>
      <c r="E37" s="19">
        <v>0</v>
      </c>
      <c r="F37" s="132">
        <f t="shared" si="4"/>
        <v>25278.445</v>
      </c>
      <c r="G37" s="19"/>
      <c r="H37" s="19"/>
      <c r="I37" s="132">
        <f t="shared" si="5"/>
        <v>25278.445</v>
      </c>
      <c r="J37" s="131" t="s">
        <v>343</v>
      </c>
      <c r="K37" s="1">
        <f t="shared" si="3"/>
        <v>27</v>
      </c>
      <c r="L37" s="82"/>
      <c r="M37" s="4"/>
      <c r="N37" s="4"/>
    </row>
    <row r="38" spans="1:14" s="3" customFormat="1" x14ac:dyDescent="0.25">
      <c r="A38" s="1">
        <f t="shared" si="1"/>
        <v>28</v>
      </c>
      <c r="B38" s="129">
        <v>572</v>
      </c>
      <c r="C38" s="4" t="s">
        <v>344</v>
      </c>
      <c r="D38" s="132">
        <v>578.39599999999996</v>
      </c>
      <c r="E38" s="19">
        <v>0</v>
      </c>
      <c r="F38" s="132">
        <f t="shared" si="4"/>
        <v>578.39599999999996</v>
      </c>
      <c r="G38" s="19"/>
      <c r="H38" s="19"/>
      <c r="I38" s="132">
        <f t="shared" si="5"/>
        <v>578.39599999999996</v>
      </c>
      <c r="J38" s="131" t="s">
        <v>345</v>
      </c>
      <c r="K38" s="1">
        <f t="shared" si="3"/>
        <v>28</v>
      </c>
      <c r="L38" s="82"/>
      <c r="M38" s="4"/>
      <c r="N38" s="4"/>
    </row>
    <row r="39" spans="1:14" s="3" customFormat="1" x14ac:dyDescent="0.25">
      <c r="A39" s="1">
        <f t="shared" si="1"/>
        <v>29</v>
      </c>
      <c r="B39" s="129">
        <v>573</v>
      </c>
      <c r="C39" s="4" t="s">
        <v>346</v>
      </c>
      <c r="D39" s="132">
        <v>34.209000000000003</v>
      </c>
      <c r="E39" s="136">
        <v>0</v>
      </c>
      <c r="F39" s="136">
        <f t="shared" si="4"/>
        <v>34.209000000000003</v>
      </c>
      <c r="G39" s="137"/>
      <c r="H39" s="138"/>
      <c r="I39" s="136">
        <f>F39-G39</f>
        <v>34.209000000000003</v>
      </c>
      <c r="J39" s="131" t="s">
        <v>347</v>
      </c>
      <c r="K39" s="1">
        <f t="shared" si="3"/>
        <v>29</v>
      </c>
      <c r="L39" s="151"/>
      <c r="M39" s="4"/>
      <c r="N39" s="4"/>
    </row>
    <row r="40" spans="1:14" s="3" customFormat="1" x14ac:dyDescent="0.25">
      <c r="A40" s="1">
        <f t="shared" si="1"/>
        <v>30</v>
      </c>
      <c r="B40" s="129"/>
      <c r="C40" s="4"/>
      <c r="D40" s="152"/>
      <c r="E40" s="19"/>
      <c r="F40" s="152"/>
      <c r="G40" s="19"/>
      <c r="H40" s="19"/>
      <c r="I40" s="132"/>
      <c r="J40" s="131"/>
      <c r="K40" s="1">
        <f t="shared" si="3"/>
        <v>30</v>
      </c>
      <c r="M40" s="4"/>
      <c r="N40" s="4"/>
    </row>
    <row r="41" spans="1:14" s="3" customFormat="1" x14ac:dyDescent="0.25">
      <c r="A41" s="1">
        <f t="shared" si="1"/>
        <v>31</v>
      </c>
      <c r="B41" s="147"/>
      <c r="C41" s="16" t="s">
        <v>348</v>
      </c>
      <c r="D41" s="130">
        <f>SUM(D30:D39)</f>
        <v>51271.518000000004</v>
      </c>
      <c r="E41" s="130">
        <f>SUM(E30:E39)</f>
        <v>0</v>
      </c>
      <c r="F41" s="130">
        <f>SUM(F30:F39)</f>
        <v>51271.518000000004</v>
      </c>
      <c r="G41" s="153">
        <f>SUM(G30:G39)</f>
        <v>0</v>
      </c>
      <c r="H41" s="153"/>
      <c r="I41" s="154">
        <f>SUM(I30:I39)</f>
        <v>51271.518000000004</v>
      </c>
      <c r="J41" s="131" t="str">
        <f>"Sum Lines "&amp;A30&amp;" thru "&amp;A39</f>
        <v>Sum Lines 20 thru 29</v>
      </c>
      <c r="K41" s="1">
        <f t="shared" si="3"/>
        <v>31</v>
      </c>
      <c r="M41" s="4"/>
      <c r="N41" s="4"/>
    </row>
    <row r="42" spans="1:14" s="3" customFormat="1" x14ac:dyDescent="0.25">
      <c r="A42" s="1">
        <f t="shared" si="1"/>
        <v>32</v>
      </c>
      <c r="B42" s="147"/>
      <c r="C42" s="4"/>
      <c r="D42" s="155"/>
      <c r="E42" s="155"/>
      <c r="F42" s="155"/>
      <c r="G42" s="156"/>
      <c r="H42" s="156"/>
      <c r="I42" s="157"/>
      <c r="J42" s="131"/>
      <c r="K42" s="1">
        <f t="shared" si="3"/>
        <v>32</v>
      </c>
      <c r="M42" s="4"/>
      <c r="N42" s="4"/>
    </row>
    <row r="43" spans="1:14" s="3" customFormat="1" ht="16.5" thickBot="1" x14ac:dyDescent="0.3">
      <c r="A43" s="1">
        <f t="shared" si="1"/>
        <v>33</v>
      </c>
      <c r="B43" s="113"/>
      <c r="C43" s="3" t="s">
        <v>349</v>
      </c>
      <c r="D43" s="158">
        <f>D27+D41</f>
        <v>112218.00599999999</v>
      </c>
      <c r="E43" s="158">
        <f>+E27+E41</f>
        <v>7240.6054999999997</v>
      </c>
      <c r="F43" s="158">
        <f>+F27+F41</f>
        <v>104977.4005</v>
      </c>
      <c r="G43" s="159">
        <f>+G27+G41</f>
        <v>1171.9041</v>
      </c>
      <c r="H43" s="160" t="s">
        <v>12</v>
      </c>
      <c r="I43" s="158">
        <f>+I27+I41</f>
        <v>103805.4964</v>
      </c>
      <c r="J43" s="131" t="str">
        <f>"Line "&amp;A27&amp;" + Line "&amp;A41</f>
        <v>Line 17 + Line 31</v>
      </c>
      <c r="K43" s="1">
        <f t="shared" si="3"/>
        <v>33</v>
      </c>
      <c r="M43" s="4"/>
      <c r="N43" s="4"/>
    </row>
    <row r="44" spans="1:14" ht="17.25" thickTop="1" thickBot="1" x14ac:dyDescent="0.3">
      <c r="A44" s="1">
        <f t="shared" si="1"/>
        <v>34</v>
      </c>
      <c r="B44" s="161"/>
      <c r="C44" s="162"/>
      <c r="D44" s="163"/>
      <c r="E44" s="163"/>
      <c r="F44" s="163"/>
      <c r="G44" s="164"/>
      <c r="H44" s="164"/>
      <c r="I44" s="163"/>
      <c r="J44" s="165"/>
      <c r="K44" s="1">
        <f t="shared" si="3"/>
        <v>34</v>
      </c>
    </row>
    <row r="45" spans="1:14" x14ac:dyDescent="0.25">
      <c r="A45" s="1">
        <f t="shared" si="1"/>
        <v>35</v>
      </c>
      <c r="B45" s="166"/>
      <c r="D45" s="149"/>
      <c r="E45" s="149"/>
      <c r="F45" s="149"/>
      <c r="G45" s="149"/>
      <c r="H45" s="149"/>
      <c r="I45" s="149"/>
      <c r="J45" s="167"/>
      <c r="K45" s="1">
        <f>K44+1</f>
        <v>35</v>
      </c>
    </row>
    <row r="46" spans="1:14" x14ac:dyDescent="0.25">
      <c r="A46" s="1">
        <f t="shared" si="1"/>
        <v>36</v>
      </c>
      <c r="B46" s="168" t="s">
        <v>350</v>
      </c>
      <c r="D46" s="149"/>
      <c r="E46" s="149"/>
      <c r="F46" s="149"/>
      <c r="G46" s="149"/>
      <c r="H46" s="149"/>
      <c r="I46" s="149"/>
      <c r="J46" s="167"/>
      <c r="K46" s="1">
        <f t="shared" si="3"/>
        <v>36</v>
      </c>
    </row>
    <row r="47" spans="1:14" x14ac:dyDescent="0.25">
      <c r="A47" s="1">
        <f t="shared" si="1"/>
        <v>37</v>
      </c>
      <c r="B47" s="166" t="s">
        <v>351</v>
      </c>
      <c r="C47" s="4" t="s">
        <v>352</v>
      </c>
      <c r="D47" s="149"/>
      <c r="E47" s="60">
        <v>143.70699999999999</v>
      </c>
      <c r="F47" s="149"/>
      <c r="G47" s="149"/>
      <c r="H47" s="149"/>
      <c r="I47" s="149"/>
      <c r="J47" s="167"/>
      <c r="K47" s="1">
        <f t="shared" si="3"/>
        <v>37</v>
      </c>
    </row>
    <row r="48" spans="1:14" x14ac:dyDescent="0.25">
      <c r="A48" s="1">
        <f t="shared" si="1"/>
        <v>38</v>
      </c>
      <c r="B48" s="166" t="s">
        <v>353</v>
      </c>
      <c r="C48" s="4" t="s">
        <v>354</v>
      </c>
      <c r="D48" s="149"/>
      <c r="E48" s="19">
        <v>3357.212</v>
      </c>
      <c r="J48" s="167"/>
      <c r="K48" s="1">
        <f t="shared" si="3"/>
        <v>38</v>
      </c>
    </row>
    <row r="49" spans="1:13" x14ac:dyDescent="0.25">
      <c r="A49" s="1">
        <f t="shared" si="1"/>
        <v>39</v>
      </c>
      <c r="B49" s="166">
        <v>561.79999999999995</v>
      </c>
      <c r="C49" s="4" t="s">
        <v>355</v>
      </c>
      <c r="D49" s="149"/>
      <c r="E49" s="19">
        <v>1629.53</v>
      </c>
      <c r="I49" s="60"/>
      <c r="J49" s="167"/>
      <c r="K49" s="1">
        <f t="shared" si="3"/>
        <v>39</v>
      </c>
    </row>
    <row r="50" spans="1:13" x14ac:dyDescent="0.25">
      <c r="A50" s="1">
        <f t="shared" si="1"/>
        <v>40</v>
      </c>
      <c r="B50" s="166" t="s">
        <v>356</v>
      </c>
      <c r="C50" s="4" t="s">
        <v>357</v>
      </c>
      <c r="D50" s="149"/>
      <c r="E50" s="19">
        <v>2.4224999999999999</v>
      </c>
      <c r="J50" s="167"/>
      <c r="K50" s="1">
        <f t="shared" si="3"/>
        <v>40</v>
      </c>
    </row>
    <row r="51" spans="1:13" x14ac:dyDescent="0.25">
      <c r="A51" s="1">
        <f t="shared" si="1"/>
        <v>41</v>
      </c>
      <c r="B51" s="166">
        <v>565</v>
      </c>
      <c r="C51" s="4" t="s">
        <v>358</v>
      </c>
      <c r="D51" s="149"/>
      <c r="E51" s="19">
        <v>0</v>
      </c>
      <c r="F51" s="169"/>
      <c r="G51" s="169"/>
      <c r="H51" s="169"/>
      <c r="I51" s="169"/>
      <c r="J51" s="167"/>
      <c r="K51" s="1">
        <f t="shared" si="3"/>
        <v>41</v>
      </c>
    </row>
    <row r="52" spans="1:13" x14ac:dyDescent="0.25">
      <c r="A52" s="1">
        <f t="shared" si="1"/>
        <v>42</v>
      </c>
      <c r="B52" s="166" t="s">
        <v>359</v>
      </c>
      <c r="C52" s="4" t="s">
        <v>360</v>
      </c>
      <c r="D52" s="60">
        <v>0</v>
      </c>
      <c r="F52" s="149"/>
      <c r="G52" s="149"/>
      <c r="H52" s="149"/>
      <c r="I52" s="149"/>
      <c r="J52" s="167"/>
      <c r="K52" s="1">
        <f t="shared" si="3"/>
        <v>42</v>
      </c>
    </row>
    <row r="53" spans="1:13" x14ac:dyDescent="0.25">
      <c r="A53" s="1">
        <f t="shared" si="1"/>
        <v>43</v>
      </c>
      <c r="B53" s="166"/>
      <c r="C53" s="4" t="s">
        <v>361</v>
      </c>
      <c r="D53" s="19">
        <v>0</v>
      </c>
      <c r="F53" s="149"/>
      <c r="G53" s="149"/>
      <c r="H53" s="149"/>
      <c r="I53" s="149"/>
      <c r="J53" s="167"/>
      <c r="K53" s="1">
        <f t="shared" si="3"/>
        <v>43</v>
      </c>
    </row>
    <row r="54" spans="1:13" x14ac:dyDescent="0.25">
      <c r="A54" s="1">
        <f t="shared" si="1"/>
        <v>44</v>
      </c>
      <c r="B54" s="166"/>
      <c r="C54" s="4" t="s">
        <v>362</v>
      </c>
      <c r="D54" s="19">
        <v>993.31799999999998</v>
      </c>
      <c r="F54" s="149"/>
      <c r="G54" s="149"/>
      <c r="H54" s="149"/>
      <c r="I54" s="149"/>
      <c r="J54" s="167"/>
      <c r="K54" s="1">
        <f t="shared" si="3"/>
        <v>44</v>
      </c>
    </row>
    <row r="55" spans="1:13" x14ac:dyDescent="0.25">
      <c r="A55" s="1">
        <f t="shared" si="1"/>
        <v>45</v>
      </c>
      <c r="B55" s="166"/>
      <c r="C55" s="4" t="s">
        <v>363</v>
      </c>
      <c r="D55" s="19">
        <v>473.28300000000002</v>
      </c>
      <c r="F55" s="149"/>
      <c r="G55" s="149"/>
      <c r="H55" s="149"/>
      <c r="I55" s="149"/>
      <c r="J55" s="167"/>
      <c r="K55" s="1">
        <f t="shared" si="3"/>
        <v>45</v>
      </c>
    </row>
    <row r="56" spans="1:13" x14ac:dyDescent="0.25">
      <c r="A56" s="1">
        <f t="shared" si="1"/>
        <v>46</v>
      </c>
      <c r="B56" s="166"/>
      <c r="C56" s="4" t="s">
        <v>364</v>
      </c>
      <c r="D56" s="138">
        <v>641.13300000000004</v>
      </c>
      <c r="E56" s="170">
        <f>SUM(D52:D56)</f>
        <v>2107.7340000000004</v>
      </c>
      <c r="F56" s="169"/>
      <c r="G56" s="169"/>
      <c r="H56" s="169"/>
      <c r="I56" s="169"/>
      <c r="J56" s="167"/>
      <c r="K56" s="1">
        <f t="shared" si="3"/>
        <v>46</v>
      </c>
      <c r="M56" s="171"/>
    </row>
    <row r="57" spans="1:13" x14ac:dyDescent="0.25">
      <c r="A57" s="1">
        <f t="shared" si="1"/>
        <v>47</v>
      </c>
      <c r="B57" s="166"/>
      <c r="D57" s="19"/>
      <c r="F57" s="149"/>
      <c r="G57" s="149"/>
      <c r="H57" s="149"/>
      <c r="I57" s="149"/>
      <c r="J57" s="167"/>
      <c r="K57" s="1">
        <f t="shared" si="3"/>
        <v>47</v>
      </c>
    </row>
    <row r="58" spans="1:13" ht="16.5" thickBot="1" x14ac:dyDescent="0.3">
      <c r="A58" s="1">
        <f t="shared" si="1"/>
        <v>48</v>
      </c>
      <c r="B58" s="172"/>
      <c r="C58" s="3" t="s">
        <v>365</v>
      </c>
      <c r="D58" s="149"/>
      <c r="E58" s="173">
        <f>SUM(E47:E57)</f>
        <v>7240.6054999999997</v>
      </c>
      <c r="F58" s="149"/>
      <c r="G58" s="156"/>
      <c r="H58" s="14"/>
      <c r="I58" s="149"/>
      <c r="J58" s="167"/>
      <c r="K58" s="1">
        <f t="shared" si="3"/>
        <v>48</v>
      </c>
    </row>
    <row r="59" spans="1:13" ht="16.5" thickTop="1" x14ac:dyDescent="0.25">
      <c r="A59" s="1">
        <f t="shared" si="1"/>
        <v>49</v>
      </c>
      <c r="B59" s="172"/>
      <c r="C59" s="3"/>
      <c r="D59" s="149"/>
      <c r="E59" s="156"/>
      <c r="F59" s="149"/>
      <c r="G59" s="149"/>
      <c r="H59" s="149"/>
      <c r="I59" s="149"/>
      <c r="J59" s="167"/>
      <c r="K59" s="1">
        <f t="shared" si="3"/>
        <v>49</v>
      </c>
    </row>
    <row r="60" spans="1:13" x14ac:dyDescent="0.25">
      <c r="A60" s="1">
        <f t="shared" si="1"/>
        <v>50</v>
      </c>
      <c r="B60" s="172"/>
      <c r="C60" s="3"/>
      <c r="D60" s="149"/>
      <c r="E60" s="156"/>
      <c r="F60" s="149"/>
      <c r="G60" s="149"/>
      <c r="H60" s="149"/>
      <c r="I60" s="149"/>
      <c r="J60" s="167"/>
      <c r="K60" s="1">
        <f t="shared" si="3"/>
        <v>50</v>
      </c>
    </row>
    <row r="61" spans="1:13" x14ac:dyDescent="0.25">
      <c r="A61" s="1">
        <f t="shared" si="1"/>
        <v>51</v>
      </c>
      <c r="B61" s="174" t="s">
        <v>12</v>
      </c>
      <c r="C61" s="97" t="s">
        <v>366</v>
      </c>
      <c r="D61" s="149"/>
      <c r="E61" s="156"/>
      <c r="F61" s="149"/>
      <c r="G61" s="149"/>
      <c r="H61" s="149"/>
      <c r="I61" s="149"/>
      <c r="J61" s="167"/>
      <c r="K61" s="1">
        <f t="shared" si="3"/>
        <v>51</v>
      </c>
    </row>
    <row r="62" spans="1:13" ht="18.75" x14ac:dyDescent="0.25">
      <c r="A62" s="1">
        <f t="shared" si="1"/>
        <v>52</v>
      </c>
      <c r="B62" s="175">
        <v>1</v>
      </c>
      <c r="C62" s="176" t="s">
        <v>367</v>
      </c>
      <c r="D62" s="149"/>
      <c r="E62" s="156"/>
      <c r="F62" s="149"/>
      <c r="G62" s="149"/>
      <c r="H62" s="149"/>
      <c r="I62" s="149"/>
      <c r="J62" s="167"/>
      <c r="K62" s="1">
        <f t="shared" si="3"/>
        <v>52</v>
      </c>
    </row>
    <row r="63" spans="1:13" ht="16.5" thickBot="1" x14ac:dyDescent="0.3">
      <c r="A63" s="1">
        <f t="shared" si="1"/>
        <v>53</v>
      </c>
      <c r="B63" s="177"/>
      <c r="C63" s="162"/>
      <c r="D63" s="162"/>
      <c r="E63" s="178"/>
      <c r="F63" s="162"/>
      <c r="G63" s="162"/>
      <c r="H63" s="162"/>
      <c r="I63" s="162"/>
      <c r="J63" s="165"/>
      <c r="K63" s="1">
        <f t="shared" si="3"/>
        <v>53</v>
      </c>
    </row>
    <row r="64" spans="1:13" x14ac:dyDescent="0.25">
      <c r="B64" s="179"/>
    </row>
    <row r="65" spans="2:5" x14ac:dyDescent="0.25">
      <c r="B65" s="179"/>
    </row>
    <row r="66" spans="2:5" x14ac:dyDescent="0.25">
      <c r="B66" s="179"/>
    </row>
    <row r="67" spans="2:5" x14ac:dyDescent="0.25">
      <c r="B67" s="179"/>
    </row>
    <row r="68" spans="2:5" x14ac:dyDescent="0.25">
      <c r="B68" s="179"/>
    </row>
    <row r="69" spans="2:5" x14ac:dyDescent="0.25">
      <c r="B69" s="179"/>
    </row>
    <row r="70" spans="2:5" x14ac:dyDescent="0.25">
      <c r="B70" s="179"/>
    </row>
    <row r="71" spans="2:5" x14ac:dyDescent="0.25">
      <c r="B71" s="179"/>
    </row>
    <row r="72" spans="2:5" x14ac:dyDescent="0.25">
      <c r="B72" s="179"/>
    </row>
    <row r="73" spans="2:5" x14ac:dyDescent="0.25">
      <c r="B73" s="179"/>
    </row>
    <row r="74" spans="2:5" x14ac:dyDescent="0.25">
      <c r="B74" s="179"/>
    </row>
    <row r="75" spans="2:5" x14ac:dyDescent="0.25">
      <c r="B75" s="179"/>
    </row>
    <row r="76" spans="2:5" x14ac:dyDescent="0.25">
      <c r="B76" s="179"/>
    </row>
    <row r="77" spans="2:5" x14ac:dyDescent="0.25">
      <c r="B77" s="179"/>
    </row>
    <row r="78" spans="2:5" x14ac:dyDescent="0.25">
      <c r="B78" s="179"/>
    </row>
    <row r="79" spans="2:5" x14ac:dyDescent="0.25">
      <c r="B79" s="179"/>
      <c r="E79" s="4"/>
    </row>
    <row r="80" spans="2:5" x14ac:dyDescent="0.25">
      <c r="B80" s="179"/>
      <c r="E80" s="4"/>
    </row>
    <row r="81" spans="2:5" x14ac:dyDescent="0.25">
      <c r="B81" s="179"/>
      <c r="E81" s="4"/>
    </row>
    <row r="82" spans="2:5" x14ac:dyDescent="0.25">
      <c r="B82" s="179"/>
      <c r="E82" s="4"/>
    </row>
    <row r="83" spans="2:5" x14ac:dyDescent="0.25">
      <c r="B83" s="179"/>
      <c r="E83" s="4"/>
    </row>
    <row r="84" spans="2:5" x14ac:dyDescent="0.25">
      <c r="B84" s="179"/>
      <c r="E84" s="4"/>
    </row>
    <row r="85" spans="2:5" x14ac:dyDescent="0.25">
      <c r="B85" s="179"/>
      <c r="E85" s="4"/>
    </row>
    <row r="86" spans="2:5" x14ac:dyDescent="0.25">
      <c r="B86" s="179"/>
      <c r="E86" s="4"/>
    </row>
    <row r="87" spans="2:5" x14ac:dyDescent="0.25">
      <c r="B87" s="179"/>
      <c r="E87" s="4"/>
    </row>
    <row r="88" spans="2:5" x14ac:dyDescent="0.25">
      <c r="B88" s="179"/>
      <c r="E88" s="4"/>
    </row>
    <row r="89" spans="2:5" x14ac:dyDescent="0.25">
      <c r="B89" s="179"/>
      <c r="E89" s="4"/>
    </row>
    <row r="90" spans="2:5" x14ac:dyDescent="0.25">
      <c r="B90" s="179"/>
      <c r="E90" s="4"/>
    </row>
    <row r="91" spans="2:5" x14ac:dyDescent="0.25">
      <c r="B91" s="179"/>
      <c r="E91" s="4"/>
    </row>
    <row r="92" spans="2:5" x14ac:dyDescent="0.25">
      <c r="B92" s="179"/>
      <c r="E92" s="4"/>
    </row>
    <row r="93" spans="2:5" x14ac:dyDescent="0.25">
      <c r="B93" s="179"/>
      <c r="E93" s="4"/>
    </row>
    <row r="94" spans="2:5" x14ac:dyDescent="0.25">
      <c r="B94" s="179"/>
      <c r="E94" s="4"/>
    </row>
    <row r="95" spans="2:5" x14ac:dyDescent="0.25">
      <c r="B95" s="179"/>
      <c r="E95" s="4"/>
    </row>
    <row r="96" spans="2:5" x14ac:dyDescent="0.25">
      <c r="B96" s="179"/>
      <c r="E96" s="4"/>
    </row>
    <row r="97" spans="2:5" x14ac:dyDescent="0.25">
      <c r="B97" s="179"/>
      <c r="E97" s="4"/>
    </row>
    <row r="98" spans="2:5" x14ac:dyDescent="0.25">
      <c r="B98" s="179"/>
      <c r="E98" s="4"/>
    </row>
    <row r="99" spans="2:5" x14ac:dyDescent="0.25">
      <c r="B99" s="179"/>
      <c r="E99" s="4"/>
    </row>
    <row r="100" spans="2:5" x14ac:dyDescent="0.25">
      <c r="B100" s="179"/>
      <c r="E100" s="4"/>
    </row>
    <row r="101" spans="2:5" x14ac:dyDescent="0.25">
      <c r="B101" s="179"/>
      <c r="E101" s="4"/>
    </row>
    <row r="102" spans="2:5" x14ac:dyDescent="0.25">
      <c r="B102" s="179"/>
      <c r="E102" s="4"/>
    </row>
    <row r="103" spans="2:5" x14ac:dyDescent="0.25">
      <c r="B103" s="179"/>
      <c r="E103" s="4"/>
    </row>
    <row r="104" spans="2:5" x14ac:dyDescent="0.25">
      <c r="B104" s="179"/>
      <c r="E104" s="4"/>
    </row>
    <row r="105" spans="2:5" x14ac:dyDescent="0.25">
      <c r="B105" s="179"/>
      <c r="E105" s="4"/>
    </row>
    <row r="106" spans="2:5" x14ac:dyDescent="0.25">
      <c r="B106" s="179"/>
      <c r="E106" s="4"/>
    </row>
    <row r="107" spans="2:5" x14ac:dyDescent="0.25">
      <c r="B107" s="179"/>
      <c r="E107" s="4"/>
    </row>
    <row r="108" spans="2:5" x14ac:dyDescent="0.25">
      <c r="B108" s="179"/>
      <c r="E108" s="4"/>
    </row>
    <row r="109" spans="2:5" x14ac:dyDescent="0.25">
      <c r="B109" s="179"/>
      <c r="E109" s="4"/>
    </row>
    <row r="110" spans="2:5" x14ac:dyDescent="0.25">
      <c r="B110" s="179"/>
      <c r="E110" s="4"/>
    </row>
    <row r="111" spans="2:5" x14ac:dyDescent="0.25">
      <c r="B111" s="179"/>
      <c r="E111" s="4"/>
    </row>
    <row r="112" spans="2:5" x14ac:dyDescent="0.25">
      <c r="B112" s="179"/>
      <c r="E112" s="4"/>
    </row>
    <row r="113" spans="2:5" x14ac:dyDescent="0.25">
      <c r="B113" s="179"/>
      <c r="E113" s="4"/>
    </row>
    <row r="114" spans="2:5" x14ac:dyDescent="0.25">
      <c r="B114" s="179"/>
      <c r="E114" s="4"/>
    </row>
    <row r="115" spans="2:5" x14ac:dyDescent="0.25">
      <c r="B115" s="179"/>
      <c r="E115" s="4"/>
    </row>
    <row r="116" spans="2:5" x14ac:dyDescent="0.25">
      <c r="B116" s="179"/>
      <c r="E116" s="4"/>
    </row>
    <row r="117" spans="2:5" x14ac:dyDescent="0.25">
      <c r="B117" s="179"/>
      <c r="E117" s="4"/>
    </row>
    <row r="118" spans="2:5" x14ac:dyDescent="0.25">
      <c r="B118" s="179"/>
      <c r="E118" s="4"/>
    </row>
    <row r="119" spans="2:5" x14ac:dyDescent="0.25">
      <c r="B119" s="179"/>
      <c r="E119" s="4"/>
    </row>
    <row r="120" spans="2:5" x14ac:dyDescent="0.25">
      <c r="B120" s="179"/>
      <c r="E120" s="4"/>
    </row>
    <row r="121" spans="2:5" x14ac:dyDescent="0.25">
      <c r="B121" s="179"/>
      <c r="E121" s="4"/>
    </row>
    <row r="122" spans="2:5" x14ac:dyDescent="0.25">
      <c r="B122" s="179"/>
      <c r="E122" s="4"/>
    </row>
    <row r="123" spans="2:5" x14ac:dyDescent="0.25">
      <c r="B123" s="179"/>
      <c r="E123" s="4"/>
    </row>
    <row r="124" spans="2:5" x14ac:dyDescent="0.25">
      <c r="B124" s="179"/>
      <c r="E124" s="4"/>
    </row>
    <row r="125" spans="2:5" x14ac:dyDescent="0.25">
      <c r="B125" s="179"/>
      <c r="E125" s="4"/>
    </row>
    <row r="126" spans="2:5" x14ac:dyDescent="0.25">
      <c r="B126" s="179"/>
      <c r="E126" s="4"/>
    </row>
    <row r="127" spans="2:5" x14ac:dyDescent="0.25">
      <c r="B127" s="179"/>
      <c r="E127" s="4"/>
    </row>
    <row r="128" spans="2:5" x14ac:dyDescent="0.25">
      <c r="B128" s="179"/>
      <c r="E128" s="4"/>
    </row>
    <row r="129" spans="2:5" x14ac:dyDescent="0.25">
      <c r="B129" s="179"/>
      <c r="E129" s="4"/>
    </row>
    <row r="130" spans="2:5" x14ac:dyDescent="0.25">
      <c r="B130" s="179"/>
      <c r="E130" s="4"/>
    </row>
    <row r="131" spans="2:5" x14ac:dyDescent="0.25">
      <c r="B131" s="179"/>
      <c r="E131" s="4"/>
    </row>
    <row r="132" spans="2:5" x14ac:dyDescent="0.25">
      <c r="B132" s="179"/>
      <c r="E132" s="4"/>
    </row>
    <row r="133" spans="2:5" x14ac:dyDescent="0.25">
      <c r="B133" s="179"/>
      <c r="E133" s="4"/>
    </row>
    <row r="134" spans="2:5" x14ac:dyDescent="0.25">
      <c r="B134" s="179"/>
      <c r="E134" s="4"/>
    </row>
    <row r="135" spans="2:5" x14ac:dyDescent="0.25">
      <c r="B135" s="179"/>
      <c r="E135" s="4"/>
    </row>
    <row r="136" spans="2:5" x14ac:dyDescent="0.25">
      <c r="B136" s="179"/>
      <c r="E136" s="4"/>
    </row>
    <row r="137" spans="2:5" x14ac:dyDescent="0.25">
      <c r="B137" s="179"/>
      <c r="E137" s="4"/>
    </row>
    <row r="138" spans="2:5" x14ac:dyDescent="0.25">
      <c r="B138" s="179"/>
      <c r="E138" s="4"/>
    </row>
    <row r="139" spans="2:5" x14ac:dyDescent="0.25">
      <c r="B139" s="179"/>
      <c r="E139" s="4"/>
    </row>
    <row r="140" spans="2:5" x14ac:dyDescent="0.25">
      <c r="B140" s="179"/>
      <c r="E140" s="4"/>
    </row>
    <row r="141" spans="2:5" x14ac:dyDescent="0.25">
      <c r="B141" s="179"/>
      <c r="E141" s="4"/>
    </row>
    <row r="142" spans="2:5" x14ac:dyDescent="0.25">
      <c r="B142" s="179"/>
      <c r="E142" s="4"/>
    </row>
    <row r="143" spans="2:5" x14ac:dyDescent="0.25">
      <c r="B143" s="179"/>
      <c r="E143" s="4"/>
    </row>
    <row r="144" spans="2:5" x14ac:dyDescent="0.25">
      <c r="B144" s="179"/>
      <c r="E144" s="4"/>
    </row>
    <row r="145" spans="2:5" x14ac:dyDescent="0.25">
      <c r="B145" s="179"/>
      <c r="E145" s="4"/>
    </row>
    <row r="146" spans="2:5" x14ac:dyDescent="0.25">
      <c r="B146" s="179"/>
      <c r="E146" s="4"/>
    </row>
    <row r="147" spans="2:5" x14ac:dyDescent="0.25">
      <c r="B147" s="179"/>
      <c r="E147" s="4"/>
    </row>
    <row r="148" spans="2:5" x14ac:dyDescent="0.25">
      <c r="B148" s="179"/>
      <c r="E148" s="4"/>
    </row>
    <row r="149" spans="2:5" x14ac:dyDescent="0.25">
      <c r="B149" s="179"/>
      <c r="E149" s="4"/>
    </row>
    <row r="150" spans="2:5" x14ac:dyDescent="0.25">
      <c r="B150" s="179"/>
      <c r="E150" s="4"/>
    </row>
    <row r="151" spans="2:5" x14ac:dyDescent="0.25">
      <c r="B151" s="179"/>
      <c r="E151" s="4"/>
    </row>
    <row r="152" spans="2:5" x14ac:dyDescent="0.25">
      <c r="B152" s="179"/>
      <c r="E152" s="4"/>
    </row>
    <row r="153" spans="2:5" x14ac:dyDescent="0.25">
      <c r="B153" s="179"/>
      <c r="E153" s="4"/>
    </row>
    <row r="154" spans="2:5" x14ac:dyDescent="0.25">
      <c r="B154" s="179"/>
      <c r="E154" s="4"/>
    </row>
    <row r="155" spans="2:5" x14ac:dyDescent="0.25">
      <c r="B155" s="179"/>
      <c r="E155" s="4"/>
    </row>
    <row r="156" spans="2:5" x14ac:dyDescent="0.25">
      <c r="B156" s="179"/>
      <c r="E156" s="4"/>
    </row>
    <row r="157" spans="2:5" x14ac:dyDescent="0.25">
      <c r="B157" s="179"/>
      <c r="E157" s="4"/>
    </row>
    <row r="158" spans="2:5" x14ac:dyDescent="0.25">
      <c r="B158" s="179"/>
      <c r="E158" s="4"/>
    </row>
    <row r="159" spans="2:5" x14ac:dyDescent="0.25">
      <c r="B159" s="179"/>
      <c r="E159" s="4"/>
    </row>
    <row r="160" spans="2:5" x14ac:dyDescent="0.25">
      <c r="B160" s="179"/>
      <c r="E160" s="4"/>
    </row>
    <row r="161" spans="2:5" x14ac:dyDescent="0.25">
      <c r="B161" s="179"/>
      <c r="E161" s="4"/>
    </row>
    <row r="162" spans="2:5" x14ac:dyDescent="0.25">
      <c r="B162" s="179"/>
      <c r="E162" s="4"/>
    </row>
    <row r="163" spans="2:5" x14ac:dyDescent="0.25">
      <c r="B163" s="179"/>
      <c r="E163" s="4"/>
    </row>
    <row r="164" spans="2:5" x14ac:dyDescent="0.25">
      <c r="B164" s="179"/>
      <c r="E164" s="4"/>
    </row>
    <row r="165" spans="2:5" x14ac:dyDescent="0.25">
      <c r="B165" s="179"/>
      <c r="E165" s="4"/>
    </row>
    <row r="166" spans="2:5" x14ac:dyDescent="0.25">
      <c r="B166" s="179"/>
      <c r="E166" s="4"/>
    </row>
    <row r="167" spans="2:5" x14ac:dyDescent="0.25">
      <c r="B167" s="179"/>
      <c r="E167" s="4"/>
    </row>
    <row r="168" spans="2:5" x14ac:dyDescent="0.25">
      <c r="B168" s="179"/>
      <c r="E168" s="4"/>
    </row>
    <row r="169" spans="2:5" x14ac:dyDescent="0.25">
      <c r="B169" s="179"/>
      <c r="E169" s="4"/>
    </row>
    <row r="170" spans="2:5" x14ac:dyDescent="0.25">
      <c r="B170" s="179"/>
      <c r="E170" s="4"/>
    </row>
    <row r="171" spans="2:5" x14ac:dyDescent="0.25">
      <c r="B171" s="179"/>
      <c r="E171" s="4"/>
    </row>
    <row r="172" spans="2:5" x14ac:dyDescent="0.25">
      <c r="B172" s="179"/>
      <c r="E172" s="4"/>
    </row>
    <row r="173" spans="2:5" x14ac:dyDescent="0.25">
      <c r="B173" s="179"/>
      <c r="E173" s="4"/>
    </row>
    <row r="174" spans="2:5" x14ac:dyDescent="0.25">
      <c r="B174" s="179"/>
      <c r="E174" s="4"/>
    </row>
    <row r="175" spans="2:5" x14ac:dyDescent="0.25">
      <c r="B175" s="179"/>
      <c r="E175" s="4"/>
    </row>
    <row r="176" spans="2:5" x14ac:dyDescent="0.25">
      <c r="B176" s="179"/>
      <c r="E176" s="4"/>
    </row>
    <row r="177" spans="2:5" x14ac:dyDescent="0.25">
      <c r="B177" s="179"/>
      <c r="E177" s="4"/>
    </row>
    <row r="178" spans="2:5" x14ac:dyDescent="0.25">
      <c r="B178" s="179"/>
      <c r="E178" s="4"/>
    </row>
    <row r="179" spans="2:5" x14ac:dyDescent="0.25">
      <c r="B179" s="179"/>
      <c r="E179" s="4"/>
    </row>
    <row r="180" spans="2:5" x14ac:dyDescent="0.25">
      <c r="B180" s="179"/>
      <c r="E180" s="4"/>
    </row>
    <row r="181" spans="2:5" x14ac:dyDescent="0.25">
      <c r="B181" s="179"/>
      <c r="E181" s="4"/>
    </row>
    <row r="182" spans="2:5" x14ac:dyDescent="0.25">
      <c r="B182" s="179"/>
      <c r="E182" s="4"/>
    </row>
    <row r="183" spans="2:5" x14ac:dyDescent="0.25">
      <c r="B183" s="179"/>
      <c r="E183" s="4"/>
    </row>
    <row r="184" spans="2:5" x14ac:dyDescent="0.25">
      <c r="B184" s="179"/>
      <c r="E184" s="4"/>
    </row>
    <row r="185" spans="2:5" x14ac:dyDescent="0.25">
      <c r="B185" s="179"/>
      <c r="E185" s="4"/>
    </row>
    <row r="186" spans="2:5" x14ac:dyDescent="0.25">
      <c r="B186" s="179"/>
      <c r="E186" s="4"/>
    </row>
    <row r="187" spans="2:5" x14ac:dyDescent="0.25">
      <c r="B187" s="179"/>
      <c r="E187" s="4"/>
    </row>
    <row r="188" spans="2:5" x14ac:dyDescent="0.25">
      <c r="B188" s="179"/>
      <c r="E188" s="4"/>
    </row>
    <row r="189" spans="2:5" x14ac:dyDescent="0.25">
      <c r="B189" s="179"/>
      <c r="E189" s="4"/>
    </row>
    <row r="190" spans="2:5" x14ac:dyDescent="0.25">
      <c r="B190" s="179"/>
      <c r="E190" s="4"/>
    </row>
    <row r="191" spans="2:5" x14ac:dyDescent="0.25">
      <c r="B191" s="179"/>
      <c r="E191" s="4"/>
    </row>
    <row r="192" spans="2:5" x14ac:dyDescent="0.25">
      <c r="B192" s="179"/>
      <c r="E192" s="4"/>
    </row>
    <row r="193" spans="2:5" x14ac:dyDescent="0.25">
      <c r="B193" s="179"/>
      <c r="E193" s="4"/>
    </row>
    <row r="194" spans="2:5" x14ac:dyDescent="0.25">
      <c r="B194" s="179"/>
      <c r="E194" s="4"/>
    </row>
    <row r="195" spans="2:5" x14ac:dyDescent="0.25">
      <c r="B195" s="179"/>
      <c r="E195" s="4"/>
    </row>
    <row r="196" spans="2:5" x14ac:dyDescent="0.25">
      <c r="B196" s="179"/>
      <c r="E196" s="4"/>
    </row>
    <row r="197" spans="2:5" x14ac:dyDescent="0.25">
      <c r="B197" s="179"/>
      <c r="E197" s="4"/>
    </row>
    <row r="198" spans="2:5" x14ac:dyDescent="0.25">
      <c r="B198" s="179"/>
      <c r="E198" s="4"/>
    </row>
    <row r="199" spans="2:5" x14ac:dyDescent="0.25">
      <c r="B199" s="179"/>
      <c r="E199" s="4"/>
    </row>
    <row r="200" spans="2:5" x14ac:dyDescent="0.25">
      <c r="B200" s="179"/>
      <c r="E200" s="4"/>
    </row>
    <row r="201" spans="2:5" x14ac:dyDescent="0.25">
      <c r="B201" s="179"/>
      <c r="E201" s="4"/>
    </row>
    <row r="202" spans="2:5" x14ac:dyDescent="0.25">
      <c r="B202" s="179"/>
      <c r="E202" s="4"/>
    </row>
    <row r="203" spans="2:5" x14ac:dyDescent="0.25">
      <c r="B203" s="179"/>
      <c r="E203" s="4"/>
    </row>
    <row r="204" spans="2:5" x14ac:dyDescent="0.25">
      <c r="B204" s="179"/>
      <c r="E204" s="4"/>
    </row>
    <row r="205" spans="2:5" x14ac:dyDescent="0.25">
      <c r="B205" s="179"/>
      <c r="E205" s="4"/>
    </row>
    <row r="206" spans="2:5" x14ac:dyDescent="0.25">
      <c r="B206" s="179"/>
      <c r="E206" s="4"/>
    </row>
    <row r="207" spans="2:5" x14ac:dyDescent="0.25">
      <c r="B207" s="179"/>
      <c r="E207" s="4"/>
    </row>
    <row r="208" spans="2:5" x14ac:dyDescent="0.25">
      <c r="B208" s="179"/>
      <c r="E208" s="4"/>
    </row>
    <row r="209" spans="2:5" x14ac:dyDescent="0.25">
      <c r="B209" s="179"/>
      <c r="E209" s="4"/>
    </row>
    <row r="210" spans="2:5" x14ac:dyDescent="0.25">
      <c r="B210" s="179"/>
      <c r="E210" s="4"/>
    </row>
    <row r="211" spans="2:5" x14ac:dyDescent="0.25">
      <c r="B211" s="179"/>
      <c r="E211" s="4"/>
    </row>
    <row r="212" spans="2:5" x14ac:dyDescent="0.25">
      <c r="B212" s="179"/>
      <c r="E212" s="4"/>
    </row>
    <row r="213" spans="2:5" x14ac:dyDescent="0.25">
      <c r="B213" s="179"/>
      <c r="E213" s="4"/>
    </row>
    <row r="214" spans="2:5" x14ac:dyDescent="0.25">
      <c r="B214" s="179"/>
      <c r="E214" s="4"/>
    </row>
    <row r="215" spans="2:5" x14ac:dyDescent="0.25">
      <c r="B215" s="179"/>
      <c r="E215" s="4"/>
    </row>
    <row r="216" spans="2:5" x14ac:dyDescent="0.25">
      <c r="B216" s="179"/>
      <c r="E216" s="4"/>
    </row>
    <row r="217" spans="2:5" x14ac:dyDescent="0.25">
      <c r="B217" s="179"/>
      <c r="E217" s="4"/>
    </row>
    <row r="218" spans="2:5" x14ac:dyDescent="0.25">
      <c r="B218" s="179"/>
      <c r="E218" s="4"/>
    </row>
    <row r="219" spans="2:5" x14ac:dyDescent="0.25">
      <c r="B219" s="179"/>
      <c r="E219" s="4"/>
    </row>
    <row r="220" spans="2:5" x14ac:dyDescent="0.25">
      <c r="B220" s="179"/>
      <c r="E220" s="4"/>
    </row>
    <row r="221" spans="2:5" x14ac:dyDescent="0.25">
      <c r="B221" s="179"/>
      <c r="E221" s="4"/>
    </row>
    <row r="222" spans="2:5" x14ac:dyDescent="0.25">
      <c r="B222" s="179"/>
      <c r="E222" s="4"/>
    </row>
    <row r="223" spans="2:5" x14ac:dyDescent="0.25">
      <c r="B223" s="179"/>
      <c r="E223" s="4"/>
    </row>
    <row r="224" spans="2:5" x14ac:dyDescent="0.25">
      <c r="B224" s="179"/>
      <c r="E224" s="4"/>
    </row>
    <row r="225" spans="2:5" x14ac:dyDescent="0.25">
      <c r="B225" s="179"/>
      <c r="E225" s="4"/>
    </row>
    <row r="226" spans="2:5" x14ac:dyDescent="0.25">
      <c r="B226" s="179"/>
      <c r="E226" s="4"/>
    </row>
    <row r="227" spans="2:5" x14ac:dyDescent="0.25">
      <c r="B227" s="179"/>
      <c r="E227" s="4"/>
    </row>
    <row r="228" spans="2:5" x14ac:dyDescent="0.25">
      <c r="B228" s="179"/>
      <c r="E228" s="4"/>
    </row>
    <row r="229" spans="2:5" x14ac:dyDescent="0.25">
      <c r="B229" s="179"/>
      <c r="E229" s="4"/>
    </row>
    <row r="230" spans="2:5" x14ac:dyDescent="0.25">
      <c r="B230" s="179"/>
      <c r="E230" s="4"/>
    </row>
    <row r="231" spans="2:5" x14ac:dyDescent="0.25">
      <c r="B231" s="179"/>
      <c r="E231" s="4"/>
    </row>
    <row r="232" spans="2:5" x14ac:dyDescent="0.25">
      <c r="B232" s="179"/>
      <c r="E232" s="4"/>
    </row>
    <row r="233" spans="2:5" x14ac:dyDescent="0.25">
      <c r="B233" s="179"/>
      <c r="E233" s="4"/>
    </row>
    <row r="234" spans="2:5" x14ac:dyDescent="0.25">
      <c r="B234" s="179"/>
      <c r="E234" s="4"/>
    </row>
    <row r="235" spans="2:5" x14ac:dyDescent="0.25">
      <c r="B235" s="179"/>
      <c r="E235" s="4"/>
    </row>
    <row r="236" spans="2:5" x14ac:dyDescent="0.25">
      <c r="B236" s="179"/>
      <c r="E236" s="4"/>
    </row>
    <row r="237" spans="2:5" x14ac:dyDescent="0.25">
      <c r="B237" s="179"/>
      <c r="E237" s="4"/>
    </row>
    <row r="238" spans="2:5" x14ac:dyDescent="0.25">
      <c r="B238" s="179"/>
      <c r="E238" s="4"/>
    </row>
    <row r="239" spans="2:5" x14ac:dyDescent="0.25">
      <c r="B239" s="179"/>
      <c r="E239" s="4"/>
    </row>
    <row r="240" spans="2:5" x14ac:dyDescent="0.25">
      <c r="B240" s="179"/>
      <c r="E240" s="4"/>
    </row>
    <row r="241" spans="2:5" x14ac:dyDescent="0.25">
      <c r="B241" s="179"/>
      <c r="E241" s="4"/>
    </row>
    <row r="242" spans="2:5" x14ac:dyDescent="0.25">
      <c r="B242" s="179"/>
      <c r="E242" s="4"/>
    </row>
    <row r="243" spans="2:5" x14ac:dyDescent="0.25">
      <c r="B243" s="179"/>
      <c r="E243" s="4"/>
    </row>
    <row r="244" spans="2:5" x14ac:dyDescent="0.25">
      <c r="B244" s="179"/>
      <c r="E244" s="4"/>
    </row>
    <row r="245" spans="2:5" x14ac:dyDescent="0.25">
      <c r="B245" s="179"/>
      <c r="E245" s="4"/>
    </row>
    <row r="246" spans="2:5" x14ac:dyDescent="0.25">
      <c r="B246" s="179"/>
      <c r="E246" s="4"/>
    </row>
    <row r="247" spans="2:5" x14ac:dyDescent="0.25">
      <c r="B247" s="179"/>
      <c r="E247" s="4"/>
    </row>
    <row r="248" spans="2:5" x14ac:dyDescent="0.25">
      <c r="B248" s="179"/>
      <c r="E248" s="4"/>
    </row>
    <row r="249" spans="2:5" x14ac:dyDescent="0.25">
      <c r="B249" s="179"/>
      <c r="E249" s="4"/>
    </row>
    <row r="250" spans="2:5" x14ac:dyDescent="0.25">
      <c r="B250" s="179"/>
      <c r="E250" s="4"/>
    </row>
    <row r="251" spans="2:5" x14ac:dyDescent="0.25">
      <c r="B251" s="179"/>
      <c r="E251" s="4"/>
    </row>
    <row r="252" spans="2:5" x14ac:dyDescent="0.25">
      <c r="B252" s="179"/>
      <c r="E252" s="4"/>
    </row>
    <row r="253" spans="2:5" x14ac:dyDescent="0.25">
      <c r="B253" s="179"/>
      <c r="E253" s="4"/>
    </row>
    <row r="254" spans="2:5" x14ac:dyDescent="0.25">
      <c r="B254" s="179"/>
      <c r="E254" s="4"/>
    </row>
    <row r="255" spans="2:5" x14ac:dyDescent="0.25">
      <c r="B255" s="179"/>
      <c r="E255" s="4"/>
    </row>
    <row r="256" spans="2:5" x14ac:dyDescent="0.25">
      <c r="B256" s="179"/>
      <c r="E256" s="4"/>
    </row>
    <row r="257" spans="2:5" x14ac:dyDescent="0.25">
      <c r="B257" s="179"/>
      <c r="E257" s="4"/>
    </row>
    <row r="258" spans="2:5" x14ac:dyDescent="0.25">
      <c r="B258" s="179"/>
      <c r="E258" s="4"/>
    </row>
    <row r="259" spans="2:5" x14ac:dyDescent="0.25">
      <c r="B259" s="179"/>
      <c r="E259" s="4"/>
    </row>
    <row r="260" spans="2:5" x14ac:dyDescent="0.25">
      <c r="B260" s="179"/>
      <c r="E260" s="4"/>
    </row>
    <row r="261" spans="2:5" x14ac:dyDescent="0.25">
      <c r="B261" s="179"/>
      <c r="E261" s="4"/>
    </row>
    <row r="262" spans="2:5" x14ac:dyDescent="0.25">
      <c r="B262" s="179"/>
      <c r="E262" s="4"/>
    </row>
    <row r="263" spans="2:5" x14ac:dyDescent="0.25">
      <c r="B263" s="179"/>
      <c r="E263" s="4"/>
    </row>
    <row r="264" spans="2:5" x14ac:dyDescent="0.25">
      <c r="B264" s="179"/>
      <c r="E264" s="4"/>
    </row>
    <row r="265" spans="2:5" x14ac:dyDescent="0.25">
      <c r="B265" s="179"/>
      <c r="E265" s="4"/>
    </row>
    <row r="266" spans="2:5" x14ac:dyDescent="0.25">
      <c r="B266" s="179"/>
      <c r="E266" s="4"/>
    </row>
    <row r="267" spans="2:5" x14ac:dyDescent="0.25">
      <c r="B267" s="179"/>
      <c r="E267" s="4"/>
    </row>
    <row r="268" spans="2:5" x14ac:dyDescent="0.25">
      <c r="B268" s="179"/>
      <c r="E268" s="4"/>
    </row>
    <row r="269" spans="2:5" x14ac:dyDescent="0.25">
      <c r="B269" s="179"/>
      <c r="E269" s="4"/>
    </row>
    <row r="270" spans="2:5" x14ac:dyDescent="0.25">
      <c r="B270" s="179"/>
      <c r="E270" s="4"/>
    </row>
    <row r="271" spans="2:5" x14ac:dyDescent="0.25">
      <c r="B271" s="179"/>
      <c r="E271" s="4"/>
    </row>
    <row r="272" spans="2:5" x14ac:dyDescent="0.25">
      <c r="B272" s="179"/>
      <c r="E272" s="4"/>
    </row>
    <row r="273" spans="2:5" x14ac:dyDescent="0.25">
      <c r="B273" s="179"/>
      <c r="E273" s="4"/>
    </row>
    <row r="274" spans="2:5" x14ac:dyDescent="0.25">
      <c r="B274" s="179"/>
      <c r="E274" s="4"/>
    </row>
    <row r="275" spans="2:5" x14ac:dyDescent="0.25">
      <c r="B275" s="179"/>
      <c r="E275" s="4"/>
    </row>
    <row r="276" spans="2:5" x14ac:dyDescent="0.25">
      <c r="B276" s="179"/>
      <c r="E276" s="4"/>
    </row>
    <row r="277" spans="2:5" x14ac:dyDescent="0.25">
      <c r="B277" s="179"/>
      <c r="E277" s="4"/>
    </row>
    <row r="278" spans="2:5" x14ac:dyDescent="0.25">
      <c r="B278" s="179"/>
      <c r="E278" s="4"/>
    </row>
    <row r="279" spans="2:5" x14ac:dyDescent="0.25">
      <c r="B279" s="179"/>
      <c r="E279" s="4"/>
    </row>
    <row r="280" spans="2:5" x14ac:dyDescent="0.25">
      <c r="B280" s="179"/>
      <c r="E280" s="4"/>
    </row>
    <row r="281" spans="2:5" x14ac:dyDescent="0.25">
      <c r="B281" s="179"/>
      <c r="E281" s="4"/>
    </row>
    <row r="282" spans="2:5" x14ac:dyDescent="0.25">
      <c r="B282" s="179"/>
      <c r="E282" s="4"/>
    </row>
    <row r="283" spans="2:5" x14ac:dyDescent="0.25">
      <c r="B283" s="179"/>
      <c r="E283" s="4"/>
    </row>
    <row r="284" spans="2:5" x14ac:dyDescent="0.25">
      <c r="B284" s="179"/>
      <c r="E284" s="4"/>
    </row>
    <row r="285" spans="2:5" x14ac:dyDescent="0.25">
      <c r="B285" s="179"/>
      <c r="E285" s="4"/>
    </row>
    <row r="286" spans="2:5" x14ac:dyDescent="0.25">
      <c r="B286" s="179"/>
      <c r="E286" s="4"/>
    </row>
    <row r="287" spans="2:5" x14ac:dyDescent="0.25">
      <c r="B287" s="179"/>
      <c r="E287" s="4"/>
    </row>
    <row r="288" spans="2:5" x14ac:dyDescent="0.25">
      <c r="B288" s="179"/>
      <c r="E288" s="4"/>
    </row>
    <row r="289" spans="2:5" x14ac:dyDescent="0.25">
      <c r="B289" s="179"/>
      <c r="E289" s="4"/>
    </row>
    <row r="290" spans="2:5" x14ac:dyDescent="0.25">
      <c r="B290" s="179"/>
      <c r="E290" s="4"/>
    </row>
    <row r="291" spans="2:5" x14ac:dyDescent="0.25">
      <c r="B291" s="179"/>
      <c r="E291" s="4"/>
    </row>
    <row r="292" spans="2:5" x14ac:dyDescent="0.25">
      <c r="B292" s="179"/>
      <c r="E292" s="4"/>
    </row>
    <row r="293" spans="2:5" x14ac:dyDescent="0.25">
      <c r="B293" s="179"/>
      <c r="E293" s="4"/>
    </row>
    <row r="294" spans="2:5" x14ac:dyDescent="0.25">
      <c r="B294" s="179"/>
      <c r="E294" s="4"/>
    </row>
    <row r="295" spans="2:5" x14ac:dyDescent="0.25">
      <c r="B295" s="179"/>
      <c r="E295" s="4"/>
    </row>
    <row r="296" spans="2:5" x14ac:dyDescent="0.25">
      <c r="B296" s="179"/>
      <c r="E296" s="4"/>
    </row>
    <row r="297" spans="2:5" x14ac:dyDescent="0.25">
      <c r="B297" s="179"/>
      <c r="E297" s="4"/>
    </row>
    <row r="298" spans="2:5" x14ac:dyDescent="0.25">
      <c r="B298" s="179"/>
      <c r="E298" s="4"/>
    </row>
    <row r="299" spans="2:5" x14ac:dyDescent="0.25">
      <c r="B299" s="179"/>
      <c r="E299" s="4"/>
    </row>
    <row r="300" spans="2:5" x14ac:dyDescent="0.25">
      <c r="B300" s="179"/>
      <c r="E300" s="4"/>
    </row>
    <row r="301" spans="2:5" x14ac:dyDescent="0.25">
      <c r="B301" s="179"/>
      <c r="E301" s="4"/>
    </row>
    <row r="302" spans="2:5" x14ac:dyDescent="0.25">
      <c r="B302" s="179"/>
      <c r="E302" s="4"/>
    </row>
    <row r="303" spans="2:5" x14ac:dyDescent="0.25">
      <c r="B303" s="179"/>
      <c r="E303" s="4"/>
    </row>
    <row r="304" spans="2:5" x14ac:dyDescent="0.25">
      <c r="B304" s="179"/>
      <c r="E304" s="4"/>
    </row>
    <row r="305" spans="2:5" x14ac:dyDescent="0.25">
      <c r="B305" s="179"/>
      <c r="E305" s="4"/>
    </row>
    <row r="306" spans="2:5" x14ac:dyDescent="0.25">
      <c r="B306" s="179"/>
      <c r="E306" s="4"/>
    </row>
    <row r="307" spans="2:5" x14ac:dyDescent="0.25">
      <c r="B307" s="179"/>
      <c r="E307" s="4"/>
    </row>
    <row r="308" spans="2:5" x14ac:dyDescent="0.25">
      <c r="B308" s="179"/>
      <c r="E308" s="4"/>
    </row>
    <row r="309" spans="2:5" x14ac:dyDescent="0.25">
      <c r="B309" s="179"/>
      <c r="E309" s="4"/>
    </row>
    <row r="310" spans="2:5" x14ac:dyDescent="0.25">
      <c r="B310" s="179"/>
      <c r="E310" s="4"/>
    </row>
    <row r="311" spans="2:5" x14ac:dyDescent="0.25">
      <c r="B311" s="179"/>
      <c r="E311" s="4"/>
    </row>
    <row r="312" spans="2:5" x14ac:dyDescent="0.25">
      <c r="B312" s="179"/>
      <c r="E312" s="4"/>
    </row>
    <row r="313" spans="2:5" x14ac:dyDescent="0.25">
      <c r="B313" s="179"/>
      <c r="E313" s="4"/>
    </row>
    <row r="314" spans="2:5" x14ac:dyDescent="0.25">
      <c r="B314" s="179"/>
      <c r="E314" s="4"/>
    </row>
    <row r="315" spans="2:5" x14ac:dyDescent="0.25">
      <c r="B315" s="179"/>
      <c r="E315" s="4"/>
    </row>
    <row r="316" spans="2:5" x14ac:dyDescent="0.25">
      <c r="B316" s="179"/>
      <c r="E316" s="4"/>
    </row>
    <row r="317" spans="2:5" x14ac:dyDescent="0.25">
      <c r="B317" s="179"/>
      <c r="E317" s="4"/>
    </row>
    <row r="318" spans="2:5" x14ac:dyDescent="0.25">
      <c r="B318" s="179"/>
      <c r="E318" s="4"/>
    </row>
    <row r="319" spans="2:5" x14ac:dyDescent="0.25">
      <c r="B319" s="179"/>
      <c r="E319" s="4"/>
    </row>
    <row r="320" spans="2:5" x14ac:dyDescent="0.25">
      <c r="B320" s="179"/>
      <c r="E320" s="4"/>
    </row>
    <row r="321" spans="2:5" x14ac:dyDescent="0.25">
      <c r="B321" s="179"/>
      <c r="E321" s="4"/>
    </row>
    <row r="322" spans="2:5" x14ac:dyDescent="0.25">
      <c r="B322" s="179"/>
      <c r="E322" s="4"/>
    </row>
    <row r="323" spans="2:5" x14ac:dyDescent="0.25">
      <c r="B323" s="179"/>
      <c r="E323" s="4"/>
    </row>
    <row r="324" spans="2:5" x14ac:dyDescent="0.25">
      <c r="B324" s="179"/>
      <c r="E324" s="4"/>
    </row>
    <row r="325" spans="2:5" x14ac:dyDescent="0.25">
      <c r="B325" s="179"/>
      <c r="E325" s="4"/>
    </row>
    <row r="326" spans="2:5" x14ac:dyDescent="0.25">
      <c r="B326" s="179"/>
      <c r="E326" s="4"/>
    </row>
    <row r="327" spans="2:5" x14ac:dyDescent="0.25">
      <c r="B327" s="179"/>
      <c r="E327" s="4"/>
    </row>
    <row r="328" spans="2:5" x14ac:dyDescent="0.25">
      <c r="B328" s="179"/>
      <c r="E328" s="4"/>
    </row>
    <row r="329" spans="2:5" x14ac:dyDescent="0.25">
      <c r="B329" s="179"/>
      <c r="E329" s="4"/>
    </row>
    <row r="330" spans="2:5" x14ac:dyDescent="0.25">
      <c r="B330" s="179"/>
      <c r="E330" s="4"/>
    </row>
    <row r="331" spans="2:5" x14ac:dyDescent="0.25">
      <c r="B331" s="179"/>
      <c r="E331" s="4"/>
    </row>
    <row r="332" spans="2:5" x14ac:dyDescent="0.25">
      <c r="B332" s="179"/>
      <c r="E332" s="4"/>
    </row>
    <row r="333" spans="2:5" x14ac:dyDescent="0.25">
      <c r="B333" s="179"/>
      <c r="E333" s="4"/>
    </row>
    <row r="334" spans="2:5" x14ac:dyDescent="0.25">
      <c r="B334" s="179"/>
      <c r="E334" s="4"/>
    </row>
    <row r="335" spans="2:5" x14ac:dyDescent="0.25">
      <c r="B335" s="179"/>
      <c r="E335" s="4"/>
    </row>
    <row r="336" spans="2:5" x14ac:dyDescent="0.25">
      <c r="B336" s="179"/>
      <c r="E336" s="4"/>
    </row>
    <row r="337" spans="2:5" x14ac:dyDescent="0.25">
      <c r="B337" s="179"/>
      <c r="E337" s="4"/>
    </row>
    <row r="338" spans="2:5" x14ac:dyDescent="0.25">
      <c r="B338" s="179"/>
      <c r="E338" s="4"/>
    </row>
    <row r="339" spans="2:5" x14ac:dyDescent="0.25">
      <c r="B339" s="179"/>
      <c r="E339" s="4"/>
    </row>
    <row r="340" spans="2:5" x14ac:dyDescent="0.25">
      <c r="B340" s="179"/>
      <c r="E340" s="4"/>
    </row>
    <row r="341" spans="2:5" x14ac:dyDescent="0.25">
      <c r="B341" s="179"/>
      <c r="E341" s="4"/>
    </row>
    <row r="342" spans="2:5" x14ac:dyDescent="0.25">
      <c r="B342" s="179"/>
      <c r="E342" s="4"/>
    </row>
    <row r="343" spans="2:5" x14ac:dyDescent="0.25">
      <c r="B343" s="179"/>
      <c r="E343" s="4"/>
    </row>
    <row r="344" spans="2:5" x14ac:dyDescent="0.25">
      <c r="B344" s="179"/>
      <c r="E344" s="4"/>
    </row>
    <row r="345" spans="2:5" x14ac:dyDescent="0.25">
      <c r="B345" s="179"/>
      <c r="E345" s="4"/>
    </row>
    <row r="346" spans="2:5" x14ac:dyDescent="0.25">
      <c r="B346" s="179"/>
      <c r="E346" s="4"/>
    </row>
    <row r="347" spans="2:5" x14ac:dyDescent="0.25">
      <c r="B347" s="179"/>
      <c r="E347" s="4"/>
    </row>
    <row r="348" spans="2:5" x14ac:dyDescent="0.25">
      <c r="B348" s="179"/>
      <c r="E348" s="4"/>
    </row>
    <row r="349" spans="2:5" x14ac:dyDescent="0.25">
      <c r="B349" s="179"/>
      <c r="E349" s="4"/>
    </row>
    <row r="350" spans="2:5" x14ac:dyDescent="0.25">
      <c r="B350" s="179"/>
      <c r="E350" s="4"/>
    </row>
    <row r="351" spans="2:5" x14ac:dyDescent="0.25">
      <c r="B351" s="179"/>
      <c r="E351" s="4"/>
    </row>
    <row r="352" spans="2:5" x14ac:dyDescent="0.25">
      <c r="B352" s="179"/>
      <c r="E352" s="4"/>
    </row>
    <row r="353" spans="2:5" x14ac:dyDescent="0.25">
      <c r="B353" s="179"/>
      <c r="E353" s="4"/>
    </row>
    <row r="354" spans="2:5" x14ac:dyDescent="0.25">
      <c r="B354" s="179"/>
      <c r="E354" s="4"/>
    </row>
    <row r="355" spans="2:5" x14ac:dyDescent="0.25">
      <c r="B355" s="179"/>
      <c r="E355" s="4"/>
    </row>
    <row r="356" spans="2:5" x14ac:dyDescent="0.25">
      <c r="B356" s="179"/>
      <c r="E356" s="4"/>
    </row>
    <row r="357" spans="2:5" x14ac:dyDescent="0.25">
      <c r="B357" s="179"/>
      <c r="E357" s="4"/>
    </row>
    <row r="358" spans="2:5" x14ac:dyDescent="0.25">
      <c r="B358" s="179"/>
      <c r="E358" s="4"/>
    </row>
    <row r="359" spans="2:5" x14ac:dyDescent="0.25">
      <c r="B359" s="179"/>
      <c r="E359" s="4"/>
    </row>
    <row r="360" spans="2:5" x14ac:dyDescent="0.25">
      <c r="B360" s="179"/>
      <c r="E360" s="4"/>
    </row>
    <row r="361" spans="2:5" x14ac:dyDescent="0.25">
      <c r="B361" s="179"/>
      <c r="E361" s="4"/>
    </row>
    <row r="362" spans="2:5" x14ac:dyDescent="0.25">
      <c r="B362" s="179"/>
      <c r="E362" s="4"/>
    </row>
    <row r="363" spans="2:5" x14ac:dyDescent="0.25">
      <c r="B363" s="179"/>
      <c r="E363" s="4"/>
    </row>
    <row r="364" spans="2:5" x14ac:dyDescent="0.25">
      <c r="B364" s="179"/>
      <c r="E364" s="4"/>
    </row>
    <row r="365" spans="2:5" x14ac:dyDescent="0.25">
      <c r="B365" s="179"/>
      <c r="E365" s="4"/>
    </row>
    <row r="366" spans="2:5" x14ac:dyDescent="0.25">
      <c r="B366" s="179"/>
      <c r="E366" s="4"/>
    </row>
    <row r="367" spans="2:5" x14ac:dyDescent="0.25">
      <c r="B367" s="179"/>
      <c r="E367" s="4"/>
    </row>
    <row r="368" spans="2:5" x14ac:dyDescent="0.25">
      <c r="B368" s="179"/>
      <c r="E368" s="4"/>
    </row>
    <row r="369" spans="2:5" x14ac:dyDescent="0.25">
      <c r="B369" s="179"/>
      <c r="E369" s="4"/>
    </row>
    <row r="370" spans="2:5" x14ac:dyDescent="0.25">
      <c r="B370" s="179"/>
      <c r="E370" s="4"/>
    </row>
    <row r="371" spans="2:5" x14ac:dyDescent="0.25">
      <c r="B371" s="179"/>
      <c r="E371" s="4"/>
    </row>
    <row r="372" spans="2:5" x14ac:dyDescent="0.25">
      <c r="B372" s="179"/>
      <c r="E372" s="4"/>
    </row>
    <row r="373" spans="2:5" x14ac:dyDescent="0.25">
      <c r="B373" s="179"/>
      <c r="E373" s="4"/>
    </row>
    <row r="374" spans="2:5" x14ac:dyDescent="0.25">
      <c r="B374" s="179"/>
      <c r="E374" s="4"/>
    </row>
    <row r="375" spans="2:5" x14ac:dyDescent="0.25">
      <c r="B375" s="179"/>
      <c r="E375" s="4"/>
    </row>
    <row r="376" spans="2:5" x14ac:dyDescent="0.25">
      <c r="B376" s="179"/>
      <c r="E376" s="4"/>
    </row>
    <row r="377" spans="2:5" x14ac:dyDescent="0.25">
      <c r="B377" s="179"/>
      <c r="E377" s="4"/>
    </row>
    <row r="378" spans="2:5" x14ac:dyDescent="0.25">
      <c r="B378" s="179"/>
      <c r="E378" s="4"/>
    </row>
    <row r="379" spans="2:5" x14ac:dyDescent="0.25">
      <c r="B379" s="179"/>
      <c r="E379" s="4"/>
    </row>
    <row r="380" spans="2:5" x14ac:dyDescent="0.25">
      <c r="B380" s="179"/>
      <c r="E380" s="4"/>
    </row>
    <row r="381" spans="2:5" x14ac:dyDescent="0.25">
      <c r="B381" s="179"/>
      <c r="E381" s="4"/>
    </row>
    <row r="382" spans="2:5" x14ac:dyDescent="0.25">
      <c r="B382" s="179"/>
      <c r="E382" s="4"/>
    </row>
    <row r="383" spans="2:5" x14ac:dyDescent="0.25">
      <c r="B383" s="179"/>
      <c r="E383" s="4"/>
    </row>
    <row r="384" spans="2:5" x14ac:dyDescent="0.25">
      <c r="B384" s="179"/>
      <c r="E384" s="4"/>
    </row>
    <row r="385" spans="2:5" x14ac:dyDescent="0.25">
      <c r="B385" s="179"/>
      <c r="E385" s="4"/>
    </row>
    <row r="386" spans="2:5" x14ac:dyDescent="0.25">
      <c r="B386" s="179"/>
      <c r="E386" s="4"/>
    </row>
    <row r="387" spans="2:5" x14ac:dyDescent="0.25">
      <c r="B387" s="179"/>
      <c r="E387" s="4"/>
    </row>
    <row r="388" spans="2:5" x14ac:dyDescent="0.25">
      <c r="B388" s="179"/>
      <c r="E388" s="4"/>
    </row>
    <row r="389" spans="2:5" x14ac:dyDescent="0.25">
      <c r="B389" s="179"/>
      <c r="E389" s="4"/>
    </row>
    <row r="390" spans="2:5" x14ac:dyDescent="0.25">
      <c r="B390" s="179"/>
      <c r="E390" s="4"/>
    </row>
    <row r="391" spans="2:5" x14ac:dyDescent="0.25">
      <c r="B391" s="179"/>
      <c r="E391" s="4"/>
    </row>
    <row r="392" spans="2:5" x14ac:dyDescent="0.25">
      <c r="B392" s="179"/>
      <c r="E392" s="4"/>
    </row>
    <row r="393" spans="2:5" x14ac:dyDescent="0.25">
      <c r="B393" s="179"/>
      <c r="E393" s="4"/>
    </row>
    <row r="394" spans="2:5" x14ac:dyDescent="0.25">
      <c r="B394" s="179"/>
      <c r="E394" s="4"/>
    </row>
    <row r="395" spans="2:5" x14ac:dyDescent="0.25">
      <c r="B395" s="179"/>
      <c r="E395" s="4"/>
    </row>
    <row r="396" spans="2:5" x14ac:dyDescent="0.25">
      <c r="B396" s="179"/>
      <c r="E396" s="4"/>
    </row>
    <row r="397" spans="2:5" x14ac:dyDescent="0.25">
      <c r="B397" s="179"/>
      <c r="E397" s="4"/>
    </row>
    <row r="398" spans="2:5" x14ac:dyDescent="0.25">
      <c r="B398" s="179"/>
      <c r="E398" s="4"/>
    </row>
    <row r="399" spans="2:5" x14ac:dyDescent="0.25">
      <c r="B399" s="179"/>
      <c r="E399" s="4"/>
    </row>
    <row r="400" spans="2:5" x14ac:dyDescent="0.25">
      <c r="B400" s="179"/>
      <c r="E400" s="4"/>
    </row>
    <row r="401" spans="2:5" x14ac:dyDescent="0.25">
      <c r="B401" s="179"/>
      <c r="E401" s="4"/>
    </row>
    <row r="402" spans="2:5" x14ac:dyDescent="0.25">
      <c r="B402" s="179"/>
      <c r="E402" s="4"/>
    </row>
    <row r="403" spans="2:5" x14ac:dyDescent="0.25">
      <c r="B403" s="179"/>
      <c r="E403" s="4"/>
    </row>
    <row r="404" spans="2:5" x14ac:dyDescent="0.25">
      <c r="B404" s="179"/>
      <c r="E404" s="4"/>
    </row>
    <row r="405" spans="2:5" x14ac:dyDescent="0.25">
      <c r="B405" s="179"/>
      <c r="E405" s="4"/>
    </row>
    <row r="406" spans="2:5" x14ac:dyDescent="0.25">
      <c r="B406" s="179"/>
      <c r="E406" s="4"/>
    </row>
    <row r="407" spans="2:5" x14ac:dyDescent="0.25">
      <c r="B407" s="179"/>
      <c r="E407" s="4"/>
    </row>
    <row r="408" spans="2:5" x14ac:dyDescent="0.25">
      <c r="B408" s="179"/>
      <c r="E408" s="4"/>
    </row>
    <row r="409" spans="2:5" x14ac:dyDescent="0.25">
      <c r="B409" s="179"/>
      <c r="E409" s="4"/>
    </row>
    <row r="410" spans="2:5" x14ac:dyDescent="0.25">
      <c r="B410" s="179"/>
      <c r="E410" s="4"/>
    </row>
    <row r="411" spans="2:5" x14ac:dyDescent="0.25">
      <c r="B411" s="179"/>
      <c r="E411" s="4"/>
    </row>
    <row r="412" spans="2:5" x14ac:dyDescent="0.25">
      <c r="B412" s="179"/>
      <c r="E412" s="4"/>
    </row>
    <row r="413" spans="2:5" x14ac:dyDescent="0.25">
      <c r="B413" s="179"/>
      <c r="E413" s="4"/>
    </row>
    <row r="414" spans="2:5" x14ac:dyDescent="0.25">
      <c r="B414" s="179"/>
      <c r="E414" s="4"/>
    </row>
    <row r="415" spans="2:5" x14ac:dyDescent="0.25">
      <c r="B415" s="179"/>
      <c r="E415" s="4"/>
    </row>
    <row r="416" spans="2:5" x14ac:dyDescent="0.25">
      <c r="B416" s="179"/>
      <c r="E416" s="4"/>
    </row>
    <row r="417" spans="2:5" x14ac:dyDescent="0.25">
      <c r="B417" s="179"/>
      <c r="E417" s="4"/>
    </row>
    <row r="418" spans="2:5" x14ac:dyDescent="0.25">
      <c r="B418" s="179"/>
      <c r="E418" s="4"/>
    </row>
  </sheetData>
  <mergeCells count="4">
    <mergeCell ref="B2:J2"/>
    <mergeCell ref="B3:J3"/>
    <mergeCell ref="B4:J4"/>
    <mergeCell ref="B5:J5"/>
  </mergeCells>
  <printOptions horizontalCentered="1"/>
  <pageMargins left="0.25" right="0.25" top="0.5" bottom="0.5" header="0.35" footer="0.25"/>
  <pageSetup scale="50" fitToHeight="0" orientation="portrait" r:id="rId1"/>
  <headerFooter scaleWithDoc="0">
    <oddHeader>&amp;C&amp;"Times New Roman,Bold"&amp;7AS FILED</oddHeader>
    <oddFooter>&amp;L&amp;A&amp;CPage 8.&amp;P&amp;R&amp;F</oddFooter>
  </headerFooter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24577-7BED-4449-B7A8-6E01FB553961}">
  <sheetPr>
    <pageSetUpPr fitToPage="1"/>
  </sheetPr>
  <dimension ref="A1:L51"/>
  <sheetViews>
    <sheetView zoomScale="80" zoomScaleNormal="80" workbookViewId="0">
      <selection activeCell="B48" sqref="B48"/>
    </sheetView>
  </sheetViews>
  <sheetFormatPr defaultColWidth="8.85546875" defaultRowHeight="15.75" x14ac:dyDescent="0.25"/>
  <cols>
    <col min="1" max="1" width="5.140625" style="180" bestFit="1" customWidth="1"/>
    <col min="2" max="2" width="79.42578125" style="181" customWidth="1"/>
    <col min="3" max="3" width="24" style="182" customWidth="1"/>
    <col min="4" max="4" width="1.5703125" style="181" customWidth="1"/>
    <col min="5" max="5" width="16.85546875" style="181" customWidth="1"/>
    <col min="6" max="6" width="1.5703125" style="181" customWidth="1"/>
    <col min="7" max="7" width="16.85546875" style="181" customWidth="1"/>
    <col min="8" max="8" width="1.5703125" style="181" customWidth="1"/>
    <col min="9" max="9" width="39.140625" style="181" bestFit="1" customWidth="1"/>
    <col min="10" max="10" width="5.140625" style="181" customWidth="1"/>
    <col min="11" max="16384" width="8.85546875" style="181"/>
  </cols>
  <sheetData>
    <row r="1" spans="1:10" x14ac:dyDescent="0.25">
      <c r="H1" s="180"/>
      <c r="I1" s="180"/>
      <c r="J1" s="180"/>
    </row>
    <row r="2" spans="1:10" x14ac:dyDescent="0.25">
      <c r="B2" s="417" t="s">
        <v>0</v>
      </c>
      <c r="C2" s="417"/>
      <c r="D2" s="417"/>
      <c r="E2" s="417"/>
      <c r="F2" s="417"/>
      <c r="G2" s="417"/>
      <c r="H2" s="417"/>
      <c r="I2" s="417"/>
      <c r="J2" s="183"/>
    </row>
    <row r="3" spans="1:10" x14ac:dyDescent="0.25">
      <c r="B3" s="417" t="s">
        <v>368</v>
      </c>
      <c r="C3" s="417"/>
      <c r="D3" s="417"/>
      <c r="E3" s="417"/>
      <c r="F3" s="417"/>
      <c r="G3" s="417"/>
      <c r="H3" s="417"/>
      <c r="I3" s="417"/>
      <c r="J3" s="183"/>
    </row>
    <row r="4" spans="1:10" x14ac:dyDescent="0.25">
      <c r="B4" s="417" t="s">
        <v>369</v>
      </c>
      <c r="C4" s="417"/>
      <c r="D4" s="417"/>
      <c r="E4" s="417"/>
      <c r="F4" s="417"/>
      <c r="G4" s="417"/>
      <c r="H4" s="417"/>
      <c r="I4" s="417"/>
      <c r="J4" s="183"/>
    </row>
    <row r="5" spans="1:10" x14ac:dyDescent="0.25">
      <c r="B5" s="418" t="s">
        <v>185</v>
      </c>
      <c r="C5" s="418"/>
      <c r="D5" s="418"/>
      <c r="E5" s="418"/>
      <c r="F5" s="418"/>
      <c r="G5" s="418"/>
      <c r="H5" s="418"/>
      <c r="I5" s="418"/>
      <c r="J5" s="183"/>
    </row>
    <row r="6" spans="1:10" x14ac:dyDescent="0.25">
      <c r="B6" s="419" t="s">
        <v>5</v>
      </c>
      <c r="C6" s="419"/>
      <c r="D6" s="419"/>
      <c r="E6" s="419"/>
      <c r="F6" s="419"/>
      <c r="G6" s="419"/>
      <c r="H6" s="419"/>
      <c r="I6" s="419"/>
      <c r="J6" s="184"/>
    </row>
    <row r="7" spans="1:10" x14ac:dyDescent="0.25">
      <c r="B7" s="180"/>
      <c r="D7" s="180"/>
      <c r="E7" s="180"/>
      <c r="F7" s="180"/>
      <c r="G7" s="180"/>
      <c r="H7" s="183"/>
      <c r="I7" s="183"/>
      <c r="J7" s="183"/>
    </row>
    <row r="8" spans="1:10" x14ac:dyDescent="0.25">
      <c r="A8" s="180" t="s">
        <v>6</v>
      </c>
      <c r="B8" s="183"/>
      <c r="C8" s="1" t="s">
        <v>186</v>
      </c>
      <c r="D8" s="180"/>
      <c r="E8" s="180" t="s">
        <v>370</v>
      </c>
      <c r="F8" s="180"/>
      <c r="G8" s="180" t="s">
        <v>371</v>
      </c>
      <c r="H8" s="183"/>
      <c r="I8" s="183"/>
      <c r="J8" s="180" t="s">
        <v>6</v>
      </c>
    </row>
    <row r="9" spans="1:10" x14ac:dyDescent="0.25">
      <c r="A9" s="180" t="s">
        <v>7</v>
      </c>
      <c r="B9" s="183"/>
      <c r="C9" s="8" t="s">
        <v>187</v>
      </c>
      <c r="D9" s="183"/>
      <c r="E9" s="185" t="s">
        <v>372</v>
      </c>
      <c r="F9" s="183"/>
      <c r="G9" s="185" t="s">
        <v>373</v>
      </c>
      <c r="H9" s="183"/>
      <c r="I9" s="186" t="s">
        <v>9</v>
      </c>
      <c r="J9" s="180" t="s">
        <v>7</v>
      </c>
    </row>
    <row r="10" spans="1:10" x14ac:dyDescent="0.25">
      <c r="B10" s="180"/>
      <c r="D10" s="180"/>
      <c r="E10" s="180"/>
      <c r="F10" s="180"/>
      <c r="G10" s="180"/>
      <c r="H10" s="180"/>
      <c r="I10" s="180"/>
      <c r="J10" s="180"/>
    </row>
    <row r="11" spans="1:10" ht="18.75" x14ac:dyDescent="0.25">
      <c r="A11" s="180">
        <v>1</v>
      </c>
      <c r="B11" s="181" t="s">
        <v>374</v>
      </c>
      <c r="C11" s="180"/>
      <c r="E11" s="187"/>
      <c r="F11" s="188"/>
      <c r="G11" s="189">
        <v>119083.67499999999</v>
      </c>
      <c r="H11" s="188"/>
      <c r="I11" s="190" t="s">
        <v>375</v>
      </c>
      <c r="J11" s="180">
        <f>A11</f>
        <v>1</v>
      </c>
    </row>
    <row r="12" spans="1:10" x14ac:dyDescent="0.25">
      <c r="A12" s="180">
        <f>+A11+1</f>
        <v>2</v>
      </c>
      <c r="C12" s="180"/>
      <c r="E12" s="191"/>
      <c r="F12" s="192"/>
      <c r="G12" s="192"/>
      <c r="H12" s="192"/>
      <c r="I12" s="190"/>
      <c r="J12" s="180">
        <f>+J11+1</f>
        <v>2</v>
      </c>
    </row>
    <row r="13" spans="1:10" x14ac:dyDescent="0.25">
      <c r="A13" s="180">
        <f t="shared" ref="A13:A44" si="0">+A12+1</f>
        <v>3</v>
      </c>
      <c r="B13" s="181" t="s">
        <v>376</v>
      </c>
      <c r="C13" s="180"/>
      <c r="E13" s="193"/>
      <c r="F13" s="194"/>
      <c r="G13" s="195">
        <v>0.39290885861856473</v>
      </c>
      <c r="H13" s="14"/>
      <c r="I13" s="10" t="s">
        <v>377</v>
      </c>
      <c r="J13" s="180">
        <f t="shared" ref="J13:J44" si="1">+J12+1</f>
        <v>3</v>
      </c>
    </row>
    <row r="14" spans="1:10" x14ac:dyDescent="0.25">
      <c r="A14" s="180">
        <f t="shared" si="0"/>
        <v>4</v>
      </c>
      <c r="C14" s="180"/>
      <c r="E14" s="191"/>
      <c r="F14" s="192"/>
      <c r="G14" s="191"/>
      <c r="H14" s="192"/>
      <c r="I14" s="190"/>
      <c r="J14" s="180">
        <f t="shared" si="1"/>
        <v>4</v>
      </c>
    </row>
    <row r="15" spans="1:10" ht="16.5" thickBot="1" x14ac:dyDescent="0.3">
      <c r="A15" s="180">
        <f t="shared" si="0"/>
        <v>5</v>
      </c>
      <c r="B15" s="181" t="s">
        <v>378</v>
      </c>
      <c r="C15" s="180"/>
      <c r="E15" s="196"/>
      <c r="F15" s="192"/>
      <c r="G15" s="197">
        <f>ROUND(G11*G13,0)</f>
        <v>46789</v>
      </c>
      <c r="H15" s="14"/>
      <c r="I15" s="190" t="s">
        <v>379</v>
      </c>
      <c r="J15" s="180">
        <f t="shared" si="1"/>
        <v>5</v>
      </c>
    </row>
    <row r="16" spans="1:10" ht="16.5" thickTop="1" x14ac:dyDescent="0.25">
      <c r="A16" s="180">
        <f t="shared" si="0"/>
        <v>6</v>
      </c>
      <c r="C16" s="180"/>
      <c r="E16" s="198"/>
      <c r="F16" s="180"/>
      <c r="G16" s="180"/>
      <c r="H16" s="180"/>
      <c r="I16" s="190"/>
      <c r="J16" s="180">
        <f t="shared" si="1"/>
        <v>6</v>
      </c>
    </row>
    <row r="17" spans="1:12" ht="18.75" x14ac:dyDescent="0.25">
      <c r="A17" s="180">
        <f t="shared" si="0"/>
        <v>7</v>
      </c>
      <c r="B17" s="4" t="s">
        <v>380</v>
      </c>
      <c r="C17" s="1" t="s">
        <v>381</v>
      </c>
      <c r="D17" s="199"/>
      <c r="E17" s="187"/>
      <c r="F17" s="192"/>
      <c r="G17" s="200">
        <v>114189.65738461539</v>
      </c>
      <c r="H17" s="188"/>
      <c r="I17" s="190" t="s">
        <v>382</v>
      </c>
      <c r="J17" s="180">
        <f t="shared" si="1"/>
        <v>7</v>
      </c>
    </row>
    <row r="18" spans="1:12" x14ac:dyDescent="0.25">
      <c r="A18" s="180">
        <f t="shared" si="0"/>
        <v>8</v>
      </c>
      <c r="C18" s="180"/>
      <c r="E18" s="201"/>
      <c r="F18" s="192"/>
      <c r="G18" s="192"/>
      <c r="H18" s="192"/>
      <c r="I18" s="190"/>
      <c r="J18" s="180">
        <f t="shared" si="1"/>
        <v>8</v>
      </c>
    </row>
    <row r="19" spans="1:12" ht="16.5" thickBot="1" x14ac:dyDescent="0.3">
      <c r="A19" s="180">
        <f t="shared" si="0"/>
        <v>9</v>
      </c>
      <c r="B19" s="181" t="s">
        <v>383</v>
      </c>
      <c r="E19" s="187"/>
      <c r="F19" s="192"/>
      <c r="G19" s="197">
        <f>ROUND(G13*G17,0)</f>
        <v>44866</v>
      </c>
      <c r="H19" s="14"/>
      <c r="I19" s="190" t="s">
        <v>384</v>
      </c>
      <c r="J19" s="180">
        <f t="shared" si="1"/>
        <v>9</v>
      </c>
    </row>
    <row r="20" spans="1:12" ht="16.5" thickTop="1" x14ac:dyDescent="0.25">
      <c r="A20" s="180">
        <f t="shared" si="0"/>
        <v>10</v>
      </c>
      <c r="E20" s="202"/>
      <c r="F20" s="192"/>
      <c r="G20" s="192"/>
      <c r="H20" s="192"/>
      <c r="I20" s="190"/>
      <c r="J20" s="180">
        <f t="shared" si="1"/>
        <v>10</v>
      </c>
    </row>
    <row r="21" spans="1:12" x14ac:dyDescent="0.25">
      <c r="A21" s="180">
        <f t="shared" si="0"/>
        <v>11</v>
      </c>
      <c r="B21" s="203" t="s">
        <v>385</v>
      </c>
      <c r="E21" s="202"/>
      <c r="F21" s="192"/>
      <c r="G21" s="192"/>
      <c r="H21" s="192"/>
      <c r="I21" s="190"/>
      <c r="J21" s="180">
        <f t="shared" si="1"/>
        <v>11</v>
      </c>
    </row>
    <row r="22" spans="1:12" x14ac:dyDescent="0.25">
      <c r="A22" s="180">
        <f t="shared" si="0"/>
        <v>12</v>
      </c>
      <c r="B22" s="181" t="s">
        <v>386</v>
      </c>
      <c r="E22" s="204">
        <f>'Pg5 Rev Stmt AH'!E20</f>
        <v>104664.93583583552</v>
      </c>
      <c r="F22" s="14" t="s">
        <v>12</v>
      </c>
      <c r="G22" s="205"/>
      <c r="H22" s="192"/>
      <c r="I22" s="190" t="s">
        <v>662</v>
      </c>
      <c r="J22" s="180">
        <f t="shared" si="1"/>
        <v>12</v>
      </c>
    </row>
    <row r="23" spans="1:12" x14ac:dyDescent="0.25">
      <c r="A23" s="180">
        <f t="shared" si="0"/>
        <v>13</v>
      </c>
      <c r="B23" s="181" t="s">
        <v>388</v>
      </c>
      <c r="E23" s="272">
        <f>'Pg5 Rev Stmt AH'!E43</f>
        <v>100896.9961444303</v>
      </c>
      <c r="F23" s="14"/>
      <c r="G23" s="207"/>
      <c r="H23" s="192"/>
      <c r="I23" s="190" t="s">
        <v>663</v>
      </c>
      <c r="J23" s="180">
        <f t="shared" si="1"/>
        <v>13</v>
      </c>
    </row>
    <row r="24" spans="1:12" x14ac:dyDescent="0.25">
      <c r="A24" s="180">
        <f t="shared" si="0"/>
        <v>14</v>
      </c>
      <c r="B24" s="181" t="s">
        <v>390</v>
      </c>
      <c r="E24" s="208">
        <v>0</v>
      </c>
      <c r="F24" s="192"/>
      <c r="G24" s="207"/>
      <c r="H24" s="192"/>
      <c r="I24" s="190" t="s">
        <v>391</v>
      </c>
      <c r="J24" s="180">
        <f t="shared" si="1"/>
        <v>14</v>
      </c>
    </row>
    <row r="25" spans="1:12" x14ac:dyDescent="0.25">
      <c r="A25" s="180">
        <f t="shared" si="0"/>
        <v>15</v>
      </c>
      <c r="B25" s="181" t="s">
        <v>392</v>
      </c>
      <c r="E25" s="209">
        <f>SUM(E22:E24)</f>
        <v>205561.93198026583</v>
      </c>
      <c r="F25" s="14" t="s">
        <v>12</v>
      </c>
      <c r="G25" s="199"/>
      <c r="H25" s="190"/>
      <c r="I25" s="190" t="s">
        <v>393</v>
      </c>
      <c r="J25" s="180">
        <f t="shared" si="1"/>
        <v>15</v>
      </c>
    </row>
    <row r="26" spans="1:12" x14ac:dyDescent="0.25">
      <c r="A26" s="180">
        <f t="shared" si="0"/>
        <v>16</v>
      </c>
      <c r="F26" s="180"/>
      <c r="H26" s="180"/>
      <c r="I26" s="190"/>
      <c r="J26" s="180">
        <f t="shared" si="1"/>
        <v>16</v>
      </c>
    </row>
    <row r="27" spans="1:12" x14ac:dyDescent="0.25">
      <c r="A27" s="180">
        <f t="shared" si="0"/>
        <v>17</v>
      </c>
      <c r="B27" s="181" t="s">
        <v>394</v>
      </c>
      <c r="E27" s="210">
        <f>1/8</f>
        <v>0.125</v>
      </c>
      <c r="F27" s="180"/>
      <c r="G27" s="211"/>
      <c r="H27" s="180"/>
      <c r="I27" s="190" t="s">
        <v>395</v>
      </c>
      <c r="J27" s="180">
        <f t="shared" si="1"/>
        <v>17</v>
      </c>
    </row>
    <row r="28" spans="1:12" x14ac:dyDescent="0.25">
      <c r="A28" s="180">
        <f t="shared" si="0"/>
        <v>18</v>
      </c>
      <c r="E28" s="191" t="s">
        <v>1</v>
      </c>
      <c r="F28" s="192"/>
      <c r="G28" s="191"/>
      <c r="H28" s="192"/>
      <c r="I28" s="190"/>
      <c r="J28" s="180">
        <f t="shared" si="1"/>
        <v>18</v>
      </c>
    </row>
    <row r="29" spans="1:12" ht="16.5" thickBot="1" x14ac:dyDescent="0.3">
      <c r="A29" s="180">
        <f t="shared" si="0"/>
        <v>19</v>
      </c>
      <c r="B29" s="181" t="s">
        <v>396</v>
      </c>
      <c r="E29" s="212">
        <f>E25*E27</f>
        <v>25695.241497533229</v>
      </c>
      <c r="F29" s="14" t="s">
        <v>12</v>
      </c>
      <c r="G29" s="196"/>
      <c r="H29" s="192"/>
      <c r="I29" s="180" t="s">
        <v>397</v>
      </c>
      <c r="J29" s="180">
        <f t="shared" si="1"/>
        <v>19</v>
      </c>
      <c r="K29" s="213"/>
      <c r="L29" s="213"/>
    </row>
    <row r="30" spans="1:12" ht="16.5" thickTop="1" x14ac:dyDescent="0.25">
      <c r="A30" s="180">
        <f t="shared" si="0"/>
        <v>20</v>
      </c>
      <c r="E30" s="196"/>
      <c r="F30" s="188"/>
      <c r="G30" s="196"/>
      <c r="H30" s="192"/>
      <c r="I30" s="180"/>
      <c r="J30" s="180">
        <f t="shared" si="1"/>
        <v>20</v>
      </c>
    </row>
    <row r="31" spans="1:12" x14ac:dyDescent="0.25">
      <c r="A31" s="180">
        <f t="shared" si="0"/>
        <v>21</v>
      </c>
      <c r="B31" s="203" t="s">
        <v>398</v>
      </c>
      <c r="E31" s="202"/>
      <c r="F31" s="192"/>
      <c r="G31" s="192"/>
      <c r="H31" s="192"/>
      <c r="I31" s="190"/>
      <c r="J31" s="180">
        <f t="shared" si="1"/>
        <v>21</v>
      </c>
    </row>
    <row r="32" spans="1:12" x14ac:dyDescent="0.25">
      <c r="A32" s="180">
        <f t="shared" si="0"/>
        <v>22</v>
      </c>
      <c r="B32" s="181" t="s">
        <v>390</v>
      </c>
      <c r="E32" s="214">
        <f>E24</f>
        <v>0</v>
      </c>
      <c r="F32" s="192"/>
      <c r="G32" s="205"/>
      <c r="H32" s="192"/>
      <c r="I32" s="190" t="s">
        <v>399</v>
      </c>
      <c r="J32" s="180">
        <f t="shared" si="1"/>
        <v>22</v>
      </c>
    </row>
    <row r="33" spans="1:10" x14ac:dyDescent="0.25">
      <c r="A33" s="180">
        <f t="shared" si="0"/>
        <v>23</v>
      </c>
      <c r="E33" s="215"/>
      <c r="F33" s="192"/>
      <c r="G33" s="205"/>
      <c r="H33" s="192"/>
      <c r="I33" s="190"/>
      <c r="J33" s="180">
        <f t="shared" si="1"/>
        <v>23</v>
      </c>
    </row>
    <row r="34" spans="1:10" x14ac:dyDescent="0.25">
      <c r="A34" s="180">
        <f t="shared" si="0"/>
        <v>24</v>
      </c>
      <c r="B34" s="181" t="s">
        <v>394</v>
      </c>
      <c r="E34" s="216">
        <f>E27</f>
        <v>0.125</v>
      </c>
      <c r="F34" s="180"/>
      <c r="G34" s="211"/>
      <c r="H34" s="180"/>
      <c r="I34" s="190" t="s">
        <v>400</v>
      </c>
      <c r="J34" s="180">
        <f t="shared" si="1"/>
        <v>24</v>
      </c>
    </row>
    <row r="35" spans="1:10" x14ac:dyDescent="0.25">
      <c r="A35" s="180">
        <f t="shared" si="0"/>
        <v>25</v>
      </c>
      <c r="E35" s="211"/>
      <c r="F35" s="180"/>
      <c r="G35" s="211"/>
      <c r="H35" s="180"/>
      <c r="I35" s="190"/>
      <c r="J35" s="180">
        <f t="shared" si="1"/>
        <v>25</v>
      </c>
    </row>
    <row r="36" spans="1:10" x14ac:dyDescent="0.25">
      <c r="A36" s="180">
        <f t="shared" si="0"/>
        <v>26</v>
      </c>
      <c r="B36" s="181" t="s">
        <v>401</v>
      </c>
      <c r="E36" s="217">
        <f>E32*E34</f>
        <v>0</v>
      </c>
      <c r="F36" s="180"/>
      <c r="G36" s="211"/>
      <c r="H36" s="180"/>
      <c r="I36" s="180" t="s">
        <v>402</v>
      </c>
      <c r="J36" s="180">
        <f t="shared" si="1"/>
        <v>26</v>
      </c>
    </row>
    <row r="37" spans="1:10" x14ac:dyDescent="0.25">
      <c r="A37" s="180">
        <f t="shared" si="0"/>
        <v>27</v>
      </c>
      <c r="J37" s="180">
        <f t="shared" si="1"/>
        <v>27</v>
      </c>
    </row>
    <row r="38" spans="1:10" ht="18.75" x14ac:dyDescent="0.25">
      <c r="A38" s="180">
        <f t="shared" si="0"/>
        <v>28</v>
      </c>
      <c r="B38" s="218" t="s">
        <v>403</v>
      </c>
      <c r="C38" s="180"/>
      <c r="E38" s="219">
        <f>'Pg12 As Filed Stmt AV'!G148</f>
        <v>0</v>
      </c>
      <c r="F38" s="14"/>
      <c r="I38" s="1" t="s">
        <v>31</v>
      </c>
      <c r="J38" s="180">
        <f t="shared" si="1"/>
        <v>28</v>
      </c>
    </row>
    <row r="39" spans="1:10" x14ac:dyDescent="0.25">
      <c r="A39" s="180">
        <f t="shared" si="0"/>
        <v>29</v>
      </c>
      <c r="C39" s="180"/>
      <c r="J39" s="180">
        <f t="shared" si="1"/>
        <v>29</v>
      </c>
    </row>
    <row r="40" spans="1:10" ht="19.5" thickBot="1" x14ac:dyDescent="0.3">
      <c r="A40" s="180">
        <f t="shared" si="0"/>
        <v>30</v>
      </c>
      <c r="B40" s="181" t="s">
        <v>404</v>
      </c>
      <c r="C40" s="180"/>
      <c r="E40" s="220">
        <f>E36*E38</f>
        <v>0</v>
      </c>
      <c r="I40" s="180" t="s">
        <v>405</v>
      </c>
      <c r="J40" s="180">
        <f t="shared" si="1"/>
        <v>30</v>
      </c>
    </row>
    <row r="41" spans="1:10" ht="16.5" thickTop="1" x14ac:dyDescent="0.25">
      <c r="A41" s="180">
        <f t="shared" si="0"/>
        <v>31</v>
      </c>
      <c r="C41" s="180"/>
      <c r="E41" s="221"/>
      <c r="I41" s="180"/>
      <c r="J41" s="180">
        <f t="shared" si="1"/>
        <v>31</v>
      </c>
    </row>
    <row r="42" spans="1:10" ht="18.75" x14ac:dyDescent="0.25">
      <c r="A42" s="180">
        <f t="shared" si="0"/>
        <v>32</v>
      </c>
      <c r="B42" s="218" t="s">
        <v>406</v>
      </c>
      <c r="C42" s="180"/>
      <c r="E42" s="219">
        <f>'Pg12 As Filed Stmt AV'!G182</f>
        <v>0</v>
      </c>
      <c r="I42" s="1" t="s">
        <v>37</v>
      </c>
      <c r="J42" s="180">
        <f t="shared" si="1"/>
        <v>32</v>
      </c>
    </row>
    <row r="43" spans="1:10" x14ac:dyDescent="0.25">
      <c r="A43" s="180">
        <f t="shared" si="0"/>
        <v>33</v>
      </c>
      <c r="C43" s="180"/>
      <c r="E43" s="221"/>
      <c r="I43" s="180"/>
      <c r="J43" s="180">
        <f t="shared" si="1"/>
        <v>33</v>
      </c>
    </row>
    <row r="44" spans="1:10" ht="19.5" thickBot="1" x14ac:dyDescent="0.3">
      <c r="A44" s="180">
        <f t="shared" si="0"/>
        <v>34</v>
      </c>
      <c r="B44" s="181" t="s">
        <v>407</v>
      </c>
      <c r="C44" s="180"/>
      <c r="E44" s="220">
        <f>E36*E42</f>
        <v>0</v>
      </c>
      <c r="I44" s="180" t="s">
        <v>408</v>
      </c>
      <c r="J44" s="180">
        <f t="shared" si="1"/>
        <v>34</v>
      </c>
    </row>
    <row r="45" spans="1:10" ht="16.5" thickTop="1" x14ac:dyDescent="0.25">
      <c r="C45" s="180"/>
      <c r="E45" s="221"/>
      <c r="I45" s="180"/>
      <c r="J45" s="180"/>
    </row>
    <row r="46" spans="1:10" x14ac:dyDescent="0.25">
      <c r="C46" s="180"/>
      <c r="E46" s="221"/>
      <c r="I46" s="180"/>
      <c r="J46" s="180"/>
    </row>
    <row r="47" spans="1:10" x14ac:dyDescent="0.25">
      <c r="A47" s="14" t="s">
        <v>12</v>
      </c>
      <c r="B47" s="97" t="s">
        <v>671</v>
      </c>
      <c r="C47" s="180"/>
      <c r="E47" s="221"/>
      <c r="I47" s="180"/>
      <c r="J47" s="180"/>
    </row>
    <row r="48" spans="1:10" ht="18.75" x14ac:dyDescent="0.25">
      <c r="A48" s="35">
        <v>1</v>
      </c>
      <c r="B48" s="4" t="s">
        <v>409</v>
      </c>
      <c r="C48" s="180"/>
    </row>
    <row r="49" spans="1:3" ht="18.75" x14ac:dyDescent="0.25">
      <c r="A49" s="35">
        <v>2</v>
      </c>
      <c r="B49" s="181" t="s">
        <v>410</v>
      </c>
      <c r="C49" s="180"/>
    </row>
    <row r="50" spans="1:3" ht="18.75" x14ac:dyDescent="0.25">
      <c r="A50" s="35"/>
      <c r="B50" s="181" t="s">
        <v>411</v>
      </c>
    </row>
    <row r="51" spans="1:3" ht="18.75" x14ac:dyDescent="0.25">
      <c r="A51" s="35">
        <v>3</v>
      </c>
      <c r="B51" s="4" t="s">
        <v>412</v>
      </c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4" fitToHeight="0" orientation="portrait" horizontalDpi="200" verticalDpi="200" r:id="rId1"/>
  <headerFooter scaleWithDoc="0">
    <oddHeader>&amp;C&amp;"Times New Roman,Bold"&amp;7REVISED</oddHeader>
    <oddFooter>&amp;L&amp;A&amp;CPage 9.&amp;P&amp;R&amp;F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35CF2B8EB50246BC563305BEF1695D" ma:contentTypeVersion="9" ma:contentTypeDescription="Create a new document." ma:contentTypeScope="" ma:versionID="f611d8ea59d41cd1cce03b1235d21b8f">
  <xsd:schema xmlns:xsd="http://www.w3.org/2001/XMLSchema" xmlns:xs="http://www.w3.org/2001/XMLSchema" xmlns:p="http://schemas.microsoft.com/office/2006/metadata/properties" xmlns:ns2="1ee868c9-5247-4011-927d-9c68ed1e53dd" xmlns:ns3="d3533485-01ac-4c85-a144-d07c02817ce0" targetNamespace="http://schemas.microsoft.com/office/2006/metadata/properties" ma:root="true" ma:fieldsID="76255cd5c23570fa4b62fcf34b658d81" ns2:_="" ns3:_="">
    <xsd:import namespace="1ee868c9-5247-4011-927d-9c68ed1e53dd"/>
    <xsd:import namespace="d3533485-01ac-4c85-a144-d07c02817c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868c9-5247-4011-927d-9c68ed1e53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displayName="Image Tags_0" ma:hidden="true" ma:internalName="lcf76f155ced4ddcb4097134ff3c332f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33485-01ac-4c85-a144-d07c02817ce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f08b38-53a8-4c16-a8c7-e51cb0eca8e8}" ma:internalName="TaxCatchAll" ma:showField="CatchAllData" ma:web="d3533485-01ac-4c85-a144-d07c02817c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e868c9-5247-4011-927d-9c68ed1e53dd" xsi:nil="true"/>
    <TaxCatchAll xmlns="d3533485-01ac-4c85-a144-d07c02817ce0" xsi:nil="true"/>
  </documentManagement>
</p:properties>
</file>

<file path=customXml/itemProps1.xml><?xml version="1.0" encoding="utf-8"?>
<ds:datastoreItem xmlns:ds="http://schemas.openxmlformats.org/officeDocument/2006/customXml" ds:itemID="{BD2E97A7-91B0-4FA5-BFDE-8AE533BD6D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439E4A-10E8-4CD3-B374-481D398BCE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868c9-5247-4011-927d-9c68ed1e53dd"/>
    <ds:schemaRef ds:uri="d3533485-01ac-4c85-a144-d07c02817c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016663-1C63-41CE-A173-0264F54B1CAB}">
  <ds:schemaRefs>
    <ds:schemaRef ds:uri="http://schemas.microsoft.com/office/2006/metadata/properties"/>
    <ds:schemaRef ds:uri="http://schemas.microsoft.com/office/infopath/2007/PartnerControls"/>
    <ds:schemaRef ds:uri="1ee868c9-5247-4011-927d-9c68ed1e53dd"/>
    <ds:schemaRef ds:uri="d3533485-01ac-4c85-a144-d07c02817c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Pg1 TO5 C6 Error Correction</vt:lpstr>
      <vt:lpstr>Pg2 BK-1 Comparison TO5 C6 </vt:lpstr>
      <vt:lpstr>Pg3 Rev BK-1 TO5 C6</vt:lpstr>
      <vt:lpstr>Pg4 As Filed BK-1 TO5 C6</vt:lpstr>
      <vt:lpstr>Pg5 Rev Stmt AH</vt:lpstr>
      <vt:lpstr>Pg6 As Filed Stmt AH</vt:lpstr>
      <vt:lpstr>Pg7 Rev AH-1</vt:lpstr>
      <vt:lpstr>Pg8 As Filed AH-1</vt:lpstr>
      <vt:lpstr>Pg9 Rev Stmt AL</vt:lpstr>
      <vt:lpstr>Pg10 As Filed Stmt AL</vt:lpstr>
      <vt:lpstr>Pg11 Rev Stmt AV</vt:lpstr>
      <vt:lpstr>Pg12 As Filed Stmt AV</vt:lpstr>
      <vt:lpstr>Pg13 TO5 C6 Int Calc</vt:lpstr>
      <vt:lpstr>FERC Interest Rates</vt:lpstr>
      <vt:lpstr>'Pg10 As Filed Stmt AL'!Print_Area</vt:lpstr>
      <vt:lpstr>'Pg11 Rev Stmt AV'!Print_Area</vt:lpstr>
      <vt:lpstr>'Pg12 As Filed Stmt AV'!Print_Area</vt:lpstr>
      <vt:lpstr>'Pg13 TO5 C6 Int Calc'!Print_Area</vt:lpstr>
      <vt:lpstr>'Pg2 BK-1 Comparison TO5 C6 '!Print_Area</vt:lpstr>
      <vt:lpstr>'Pg4 As Filed BK-1 TO5 C6'!Print_Area</vt:lpstr>
      <vt:lpstr>'Pg5 Rev Stmt AH'!Print_Area</vt:lpstr>
      <vt:lpstr>'Pg6 As Filed Stmt AH'!Print_Area</vt:lpstr>
      <vt:lpstr>'Pg8 As Filed AH-1'!Print_Area</vt:lpstr>
    </vt:vector>
  </TitlesOfParts>
  <Company>Sempra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Currey, Adam P</dc:creator>
  <cp:lastModifiedBy>Pham, Jenny L.</cp:lastModifiedBy>
  <cp:lastPrinted>2026-06-10T07:35:25Z</cp:lastPrinted>
  <dcterms:created xsi:type="dcterms:W3CDTF">2026-06-01T17:51:08Z</dcterms:created>
  <dcterms:modified xsi:type="dcterms:W3CDTF">2026-06-10T07:39:43Z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cd97076e-e5a9-49b1-9873-62b6e38f493d_Enabled">
    <vt:lpwstr>true</vt:lpwstr>
  </property>
  <property fmtid="{D5CDD505-2E9C-101B-9397-08002B2CF9AE}" pid="5" name="MSIP_Label_cd97076e-e5a9-49b1-9873-62b6e38f493d_SetDate">
    <vt:lpwstr>2026-06-01T19:12:10Z</vt:lpwstr>
  </property>
  <property fmtid="{D5CDD505-2E9C-101B-9397-08002B2CF9AE}" pid="6" name="MSIP_Label_cd97076e-e5a9-49b1-9873-62b6e38f493d_Method">
    <vt:lpwstr>Standard</vt:lpwstr>
  </property>
  <property fmtid="{D5CDD505-2E9C-101B-9397-08002B2CF9AE}" pid="7" name="MSIP_Label_cd97076e-e5a9-49b1-9873-62b6e38f493d_Name">
    <vt:lpwstr>IP-Internal</vt:lpwstr>
  </property>
  <property fmtid="{D5CDD505-2E9C-101B-9397-08002B2CF9AE}" pid="8" name="MSIP_Label_cd97076e-e5a9-49b1-9873-62b6e38f493d_SiteId">
    <vt:lpwstr>a2e7980c-11ea-4838-8f1a-2f497d8c4072</vt:lpwstr>
  </property>
  <property fmtid="{D5CDD505-2E9C-101B-9397-08002B2CF9AE}" pid="9" name="MSIP_Label_cd97076e-e5a9-49b1-9873-62b6e38f493d_ActionId">
    <vt:lpwstr>26dcf6b4-9000-409f-9f7c-34b9546c5649</vt:lpwstr>
  </property>
  <property fmtid="{D5CDD505-2E9C-101B-9397-08002B2CF9AE}" pid="10" name="MSIP_Label_cd97076e-e5a9-49b1-9873-62b6e38f493d_ContentBits">
    <vt:lpwstr>0</vt:lpwstr>
  </property>
  <property fmtid="{D5CDD505-2E9C-101B-9397-08002B2CF9AE}" pid="11" name="MSIP_Label_cd97076e-e5a9-49b1-9873-62b6e38f493d_Tag">
    <vt:lpwstr>10, 3, 0, 1</vt:lpwstr>
  </property>
  <property fmtid="{D5CDD505-2E9C-101B-9397-08002B2CF9AE}" pid="12" name="ContentTypeId">
    <vt:lpwstr>0x010100A535CF2B8EB50246BC563305BEF1695D</vt:lpwstr>
  </property>
</Properties>
</file>