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sempra.sharepoint.com/teams/transmissionrevenue/2026/TO6-Cycle 3 Formula Rate Filing/June Posting/Cost Adjustment Workpapers - June Posting/Filing Copies/"/>
    </mc:Choice>
  </mc:AlternateContent>
  <xr:revisionPtr revIDLastSave="212" documentId="8_{866398EC-2FC6-4BF3-8B83-C3B644235B20}" xr6:coauthVersionLast="47" xr6:coauthVersionMax="47" xr10:uidLastSave="{E5DDD662-27B0-4DDC-A56E-5DFD8C4DB0D1}"/>
  <bookViews>
    <workbookView xWindow="-28920" yWindow="-120" windowWidth="29040" windowHeight="15720" tabRatio="870" xr2:uid="{3F820C72-9833-4FEB-8334-0400DB8F37D5}"/>
  </bookViews>
  <sheets>
    <sheet name="Pg1 TO5 C6 All Rate Base Adjs" sheetId="1" r:id="rId1"/>
    <sheet name="Pg2 BK-1 Comparison TO5 C6 " sheetId="4" r:id="rId2"/>
    <sheet name="Pg3 BK-1 TO5 C6_Revised" sheetId="104" r:id="rId3"/>
    <sheet name="Pg4 BK-1 TO5 C6_As Filed " sheetId="103" r:id="rId4"/>
    <sheet name="Pg5 Rev Stmt AV" sheetId="101" r:id="rId5"/>
    <sheet name="Pg6 Stmt AV_As Filed" sheetId="102" r:id="rId6"/>
    <sheet name="Pg7 TO5 C6 Int Calc" sheetId="13" r:id="rId7"/>
    <sheet name="FERC Interest Rates" sheetId="100" r:id="rId8"/>
  </sheets>
  <externalReferences>
    <externalReference r:id="rId9"/>
  </externalReferences>
  <definedNames>
    <definedName name="_xlnm.Print_Area" localSheetId="1">'Pg2 BK-1 Comparison TO5 C6 '!$A$2:$K$199</definedName>
    <definedName name="_xlnm.Print_Area" localSheetId="3">'Pg4 BK-1 TO5 C6_As Filed '!$A$2:$H$198</definedName>
    <definedName name="_xlnm.Print_Area" localSheetId="4">'Pg5 Rev Stmt AV'!$A$1:$J$267</definedName>
    <definedName name="_xlnm.Print_Area" localSheetId="5">'Pg6 Stmt AV_As Filed'!$A$2:$J$267</definedName>
    <definedName name="_xlnm.Print_Area" localSheetId="6">'Pg7 TO5 C6 Int Calc'!$A$1:$I$83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97" i="4" l="1"/>
  <c r="B155" i="4"/>
  <c r="B153" i="104"/>
  <c r="B194" i="104"/>
  <c r="I76" i="13"/>
  <c r="A76" i="13"/>
  <c r="I64" i="13"/>
  <c r="I65" i="13" s="1"/>
  <c r="I66" i="13" s="1"/>
  <c r="I67" i="13" s="1"/>
  <c r="I68" i="13" s="1"/>
  <c r="I69" i="13" s="1"/>
  <c r="I70" i="13" s="1"/>
  <c r="I71" i="13" s="1"/>
  <c r="I72" i="13" s="1"/>
  <c r="I73" i="13" s="1"/>
  <c r="I74" i="13" s="1"/>
  <c r="I75" i="13" s="1"/>
  <c r="A64" i="13"/>
  <c r="A65" i="13" s="1"/>
  <c r="A66" i="13" s="1"/>
  <c r="A67" i="13" s="1"/>
  <c r="A68" i="13" s="1"/>
  <c r="A69" i="13" s="1"/>
  <c r="A70" i="13" s="1"/>
  <c r="A71" i="13" s="1"/>
  <c r="A72" i="13" s="1"/>
  <c r="A73" i="13" s="1"/>
  <c r="A74" i="13" s="1"/>
  <c r="A75" i="13" s="1"/>
  <c r="E60" i="103"/>
  <c r="E193" i="4" l="1"/>
  <c r="E192" i="4"/>
  <c r="E181" i="4"/>
  <c r="E180" i="4"/>
  <c r="E179" i="4"/>
  <c r="E178" i="4"/>
  <c r="E174" i="4"/>
  <c r="E173" i="4"/>
  <c r="E172" i="4"/>
  <c r="E171" i="4"/>
  <c r="E152" i="4"/>
  <c r="E149" i="4"/>
  <c r="E148" i="4"/>
  <c r="E144" i="4"/>
  <c r="E138" i="4"/>
  <c r="E137" i="4"/>
  <c r="E134" i="4"/>
  <c r="E133" i="4"/>
  <c r="E132" i="4"/>
  <c r="E128" i="4"/>
  <c r="E127" i="4"/>
  <c r="E123" i="4"/>
  <c r="E122" i="4"/>
  <c r="E77" i="4"/>
  <c r="E70" i="4"/>
  <c r="E64" i="4"/>
  <c r="E60" i="4"/>
  <c r="E57" i="4"/>
  <c r="E38" i="4"/>
  <c r="E37" i="4"/>
  <c r="E36" i="4"/>
  <c r="E35" i="4"/>
  <c r="E24" i="4"/>
  <c r="E22" i="4"/>
  <c r="E20" i="4"/>
  <c r="E18" i="4"/>
  <c r="E15" i="4"/>
  <c r="E13" i="4"/>
  <c r="E11" i="4"/>
  <c r="G193" i="4"/>
  <c r="G192" i="4"/>
  <c r="G181" i="4"/>
  <c r="G180" i="4"/>
  <c r="G179" i="4"/>
  <c r="G178" i="4"/>
  <c r="G174" i="4"/>
  <c r="G173" i="4"/>
  <c r="G172" i="4"/>
  <c r="G171" i="4"/>
  <c r="G152" i="4"/>
  <c r="G149" i="4"/>
  <c r="G148" i="4"/>
  <c r="G144" i="4"/>
  <c r="G138" i="4"/>
  <c r="G137" i="4"/>
  <c r="G134" i="4"/>
  <c r="G133" i="4"/>
  <c r="G132" i="4"/>
  <c r="G128" i="4"/>
  <c r="G127" i="4"/>
  <c r="G123" i="4"/>
  <c r="G122" i="4"/>
  <c r="G88" i="4"/>
  <c r="G84" i="4"/>
  <c r="G77" i="4"/>
  <c r="G73" i="4"/>
  <c r="G70" i="4"/>
  <c r="G64" i="4"/>
  <c r="G63" i="4"/>
  <c r="G60" i="4"/>
  <c r="G59" i="4"/>
  <c r="G57" i="4"/>
  <c r="G38" i="4" l="1"/>
  <c r="G37" i="4"/>
  <c r="G36" i="4"/>
  <c r="G35" i="4"/>
  <c r="G31" i="4"/>
  <c r="G27" i="4"/>
  <c r="G24" i="4"/>
  <c r="G22" i="4"/>
  <c r="G20" i="4"/>
  <c r="G18" i="4"/>
  <c r="G15" i="4"/>
  <c r="G13" i="4"/>
  <c r="G11" i="4"/>
  <c r="B198" i="4"/>
  <c r="B156" i="4"/>
  <c r="B99" i="4"/>
  <c r="B43" i="104" l="1"/>
  <c r="E191" i="104"/>
  <c r="E141" i="104" s="1"/>
  <c r="E143" i="104" s="1"/>
  <c r="E185" i="104"/>
  <c r="E116" i="104" s="1"/>
  <c r="E184" i="104"/>
  <c r="E115" i="104" s="1"/>
  <c r="E183" i="104"/>
  <c r="E114" i="104" s="1"/>
  <c r="E182" i="104"/>
  <c r="E113" i="104" s="1"/>
  <c r="E179" i="104"/>
  <c r="E172" i="104"/>
  <c r="A168" i="104"/>
  <c r="A169" i="104" s="1"/>
  <c r="A170" i="104" s="1"/>
  <c r="A171" i="104" s="1"/>
  <c r="A172" i="104" s="1"/>
  <c r="A173" i="104" s="1"/>
  <c r="A174" i="104" s="1"/>
  <c r="A175" i="104" s="1"/>
  <c r="A176" i="104" s="1"/>
  <c r="A177" i="104" s="1"/>
  <c r="A178" i="104" s="1"/>
  <c r="A179" i="104" s="1"/>
  <c r="A180" i="104" s="1"/>
  <c r="A181" i="104" s="1"/>
  <c r="A182" i="104" s="1"/>
  <c r="A183" i="104" s="1"/>
  <c r="A184" i="104" s="1"/>
  <c r="A185" i="104" s="1"/>
  <c r="A186" i="104" s="1"/>
  <c r="A187" i="104" s="1"/>
  <c r="A188" i="104" s="1"/>
  <c r="A189" i="104" s="1"/>
  <c r="A190" i="104" s="1"/>
  <c r="A191" i="104" s="1"/>
  <c r="H167" i="104"/>
  <c r="H168" i="104" s="1"/>
  <c r="H169" i="104" s="1"/>
  <c r="H170" i="104" s="1"/>
  <c r="H171" i="104" s="1"/>
  <c r="H172" i="104" s="1"/>
  <c r="H173" i="104" s="1"/>
  <c r="H174" i="104" s="1"/>
  <c r="H175" i="104" s="1"/>
  <c r="H176" i="104" s="1"/>
  <c r="H177" i="104" s="1"/>
  <c r="H178" i="104" s="1"/>
  <c r="H179" i="104" s="1"/>
  <c r="H180" i="104" s="1"/>
  <c r="H181" i="104" s="1"/>
  <c r="H182" i="104" s="1"/>
  <c r="H183" i="104" s="1"/>
  <c r="H184" i="104" s="1"/>
  <c r="H185" i="104" s="1"/>
  <c r="H186" i="104" s="1"/>
  <c r="H187" i="104" s="1"/>
  <c r="H188" i="104" s="1"/>
  <c r="H189" i="104" s="1"/>
  <c r="H190" i="104" s="1"/>
  <c r="H191" i="104" s="1"/>
  <c r="B161" i="104"/>
  <c r="E148" i="104"/>
  <c r="E75" i="104" s="1"/>
  <c r="E77" i="104" s="1"/>
  <c r="E133" i="104"/>
  <c r="E127" i="104"/>
  <c r="E122" i="104"/>
  <c r="A113" i="104"/>
  <c r="A114" i="104" s="1"/>
  <c r="A115" i="104" s="1"/>
  <c r="A116" i="104" s="1"/>
  <c r="A117" i="104" s="1"/>
  <c r="A118" i="104" s="1"/>
  <c r="A119" i="104" s="1"/>
  <c r="A120" i="104" s="1"/>
  <c r="A121" i="104" s="1"/>
  <c r="A122" i="104" s="1"/>
  <c r="A123" i="104" s="1"/>
  <c r="A124" i="104" s="1"/>
  <c r="A125" i="104" s="1"/>
  <c r="A126" i="104" s="1"/>
  <c r="A127" i="104" s="1"/>
  <c r="A128" i="104" s="1"/>
  <c r="A129" i="104" s="1"/>
  <c r="A130" i="104" s="1"/>
  <c r="A131" i="104" s="1"/>
  <c r="A132" i="104" s="1"/>
  <c r="A133" i="104" s="1"/>
  <c r="A134" i="104" s="1"/>
  <c r="A135" i="104" s="1"/>
  <c r="A136" i="104" s="1"/>
  <c r="A137" i="104" s="1"/>
  <c r="A138" i="104" s="1"/>
  <c r="A139" i="104" s="1"/>
  <c r="A140" i="104" s="1"/>
  <c r="A141" i="104" s="1"/>
  <c r="A142" i="104" s="1"/>
  <c r="A143" i="104" s="1"/>
  <c r="A144" i="104" s="1"/>
  <c r="A145" i="104" s="1"/>
  <c r="A146" i="104" s="1"/>
  <c r="A147" i="104" s="1"/>
  <c r="A148" i="104" s="1"/>
  <c r="A149" i="104" s="1"/>
  <c r="A150" i="104" s="1"/>
  <c r="H112" i="104"/>
  <c r="H113" i="104" s="1"/>
  <c r="H114" i="104" s="1"/>
  <c r="H115" i="104" s="1"/>
  <c r="H116" i="104" s="1"/>
  <c r="H117" i="104" s="1"/>
  <c r="H118" i="104" s="1"/>
  <c r="H119" i="104" s="1"/>
  <c r="H120" i="104" s="1"/>
  <c r="H121" i="104" s="1"/>
  <c r="H122" i="104" s="1"/>
  <c r="H123" i="104" s="1"/>
  <c r="H124" i="104" s="1"/>
  <c r="H125" i="104" s="1"/>
  <c r="H126" i="104" s="1"/>
  <c r="H127" i="104" s="1"/>
  <c r="H128" i="104" s="1"/>
  <c r="H129" i="104" s="1"/>
  <c r="H130" i="104" s="1"/>
  <c r="H131" i="104" s="1"/>
  <c r="H132" i="104" s="1"/>
  <c r="H133" i="104" s="1"/>
  <c r="H134" i="104" s="1"/>
  <c r="H135" i="104" s="1"/>
  <c r="H136" i="104" s="1"/>
  <c r="H137" i="104" s="1"/>
  <c r="H138" i="104" s="1"/>
  <c r="H139" i="104" s="1"/>
  <c r="H140" i="104" s="1"/>
  <c r="H141" i="104" s="1"/>
  <c r="H142" i="104" s="1"/>
  <c r="H143" i="104" s="1"/>
  <c r="H144" i="104" s="1"/>
  <c r="H145" i="104" s="1"/>
  <c r="H146" i="104" s="1"/>
  <c r="H147" i="104" s="1"/>
  <c r="H148" i="104" s="1"/>
  <c r="H149" i="104" s="1"/>
  <c r="H150" i="104" s="1"/>
  <c r="B106" i="104"/>
  <c r="E86" i="104"/>
  <c r="E82" i="104"/>
  <c r="A57" i="104"/>
  <c r="A58" i="104" s="1"/>
  <c r="A59" i="104" s="1"/>
  <c r="A60" i="104" s="1"/>
  <c r="A61" i="104" s="1"/>
  <c r="A62" i="104" s="1"/>
  <c r="A63" i="104" s="1"/>
  <c r="A64" i="104" s="1"/>
  <c r="A65" i="104" s="1"/>
  <c r="A66" i="104" s="1"/>
  <c r="A67" i="104" s="1"/>
  <c r="A68" i="104" s="1"/>
  <c r="A69" i="104" s="1"/>
  <c r="A70" i="104" s="1"/>
  <c r="A71" i="104" s="1"/>
  <c r="A72" i="104" s="1"/>
  <c r="A73" i="104" s="1"/>
  <c r="A74" i="104" s="1"/>
  <c r="A75" i="104" s="1"/>
  <c r="A76" i="104" s="1"/>
  <c r="A77" i="104" s="1"/>
  <c r="A78" i="104" s="1"/>
  <c r="A79" i="104" s="1"/>
  <c r="A80" i="104" s="1"/>
  <c r="A81" i="104" s="1"/>
  <c r="A82" i="104" s="1"/>
  <c r="A83" i="104" s="1"/>
  <c r="A84" i="104" s="1"/>
  <c r="A85" i="104" s="1"/>
  <c r="A86" i="104" s="1"/>
  <c r="A87" i="104" s="1"/>
  <c r="A88" i="104" s="1"/>
  <c r="A89" i="104" s="1"/>
  <c r="A90" i="104" s="1"/>
  <c r="A91" i="104" s="1"/>
  <c r="A92" i="104" s="1"/>
  <c r="A93" i="104" s="1"/>
  <c r="A94" i="104" s="1"/>
  <c r="H56" i="104"/>
  <c r="H57" i="104" s="1"/>
  <c r="H58" i="104" s="1"/>
  <c r="H59" i="104" s="1"/>
  <c r="H60" i="104" s="1"/>
  <c r="H61" i="104" s="1"/>
  <c r="H62" i="104" s="1"/>
  <c r="H63" i="104" s="1"/>
  <c r="H64" i="104" s="1"/>
  <c r="H65" i="104" s="1"/>
  <c r="H66" i="104" s="1"/>
  <c r="H67" i="104" s="1"/>
  <c r="H68" i="104" s="1"/>
  <c r="H69" i="104" s="1"/>
  <c r="H70" i="104" s="1"/>
  <c r="H71" i="104" s="1"/>
  <c r="H72" i="104" s="1"/>
  <c r="H73" i="104" s="1"/>
  <c r="H74" i="104" s="1"/>
  <c r="H75" i="104" s="1"/>
  <c r="H76" i="104" s="1"/>
  <c r="H77" i="104" s="1"/>
  <c r="H78" i="104" s="1"/>
  <c r="H79" i="104" s="1"/>
  <c r="H80" i="104" s="1"/>
  <c r="H81" i="104" s="1"/>
  <c r="H82" i="104" s="1"/>
  <c r="H83" i="104" s="1"/>
  <c r="H84" i="104" s="1"/>
  <c r="H85" i="104" s="1"/>
  <c r="H86" i="104" s="1"/>
  <c r="H87" i="104" s="1"/>
  <c r="H88" i="104" s="1"/>
  <c r="H89" i="104" s="1"/>
  <c r="H90" i="104" s="1"/>
  <c r="H91" i="104" s="1"/>
  <c r="H92" i="104" s="1"/>
  <c r="H93" i="104" s="1"/>
  <c r="H94" i="104" s="1"/>
  <c r="B50" i="104"/>
  <c r="E16" i="104"/>
  <c r="E25" i="104" s="1"/>
  <c r="A12" i="104"/>
  <c r="A13" i="104" s="1"/>
  <c r="A14" i="104" s="1"/>
  <c r="A15" i="104" s="1"/>
  <c r="A16" i="104" s="1"/>
  <c r="A17" i="104" s="1"/>
  <c r="A18" i="104" s="1"/>
  <c r="A19" i="104" s="1"/>
  <c r="A20" i="104" s="1"/>
  <c r="A21" i="104" s="1"/>
  <c r="A22" i="104" s="1"/>
  <c r="A23" i="104" s="1"/>
  <c r="A24" i="104" s="1"/>
  <c r="A25" i="104" s="1"/>
  <c r="A26" i="104" s="1"/>
  <c r="A27" i="104" s="1"/>
  <c r="A28" i="104" s="1"/>
  <c r="A29" i="104" s="1"/>
  <c r="A30" i="104" s="1"/>
  <c r="A31" i="104" s="1"/>
  <c r="A32" i="104" s="1"/>
  <c r="A33" i="104" s="1"/>
  <c r="A34" i="104" s="1"/>
  <c r="A35" i="104" s="1"/>
  <c r="A36" i="104" s="1"/>
  <c r="A37" i="104" s="1"/>
  <c r="A38" i="104" s="1"/>
  <c r="A39" i="104" s="1"/>
  <c r="A40" i="104" s="1"/>
  <c r="H11" i="104"/>
  <c r="H12" i="104" s="1"/>
  <c r="H13" i="104" s="1"/>
  <c r="H14" i="104" s="1"/>
  <c r="H15" i="104" s="1"/>
  <c r="H16" i="104" s="1"/>
  <c r="H17" i="104" s="1"/>
  <c r="H18" i="104" s="1"/>
  <c r="H19" i="104" s="1"/>
  <c r="H20" i="104" s="1"/>
  <c r="H21" i="104" s="1"/>
  <c r="H22" i="104" s="1"/>
  <c r="H23" i="104" s="1"/>
  <c r="H24" i="104" s="1"/>
  <c r="H25" i="104" s="1"/>
  <c r="H26" i="104" s="1"/>
  <c r="H27" i="104" s="1"/>
  <c r="H28" i="104" s="1"/>
  <c r="H29" i="104" s="1"/>
  <c r="H30" i="104" s="1"/>
  <c r="H31" i="104" s="1"/>
  <c r="H32" i="104" s="1"/>
  <c r="H33" i="104" s="1"/>
  <c r="H34" i="104" s="1"/>
  <c r="H35" i="104" s="1"/>
  <c r="H36" i="104" s="1"/>
  <c r="H37" i="104" s="1"/>
  <c r="H38" i="104" s="1"/>
  <c r="H39" i="104" s="1"/>
  <c r="H40" i="104" s="1"/>
  <c r="E195" i="103"/>
  <c r="E189" i="103"/>
  <c r="E119" i="103" s="1"/>
  <c r="E188" i="103"/>
  <c r="E187" i="103"/>
  <c r="E186" i="103"/>
  <c r="E190" i="103" s="1"/>
  <c r="E183" i="103"/>
  <c r="E176" i="103"/>
  <c r="A172" i="103"/>
  <c r="A173" i="103" s="1"/>
  <c r="A174" i="103" s="1"/>
  <c r="A175" i="103" s="1"/>
  <c r="A176" i="103" s="1"/>
  <c r="A177" i="103" s="1"/>
  <c r="A178" i="103" s="1"/>
  <c r="A179" i="103" s="1"/>
  <c r="A180" i="103" s="1"/>
  <c r="A181" i="103" s="1"/>
  <c r="A182" i="103" s="1"/>
  <c r="A183" i="103" s="1"/>
  <c r="A184" i="103" s="1"/>
  <c r="A185" i="103" s="1"/>
  <c r="A186" i="103" s="1"/>
  <c r="A187" i="103" s="1"/>
  <c r="A188" i="103" s="1"/>
  <c r="A189" i="103" s="1"/>
  <c r="A190" i="103" s="1"/>
  <c r="A191" i="103" s="1"/>
  <c r="A192" i="103" s="1"/>
  <c r="A193" i="103" s="1"/>
  <c r="A194" i="103" s="1"/>
  <c r="A195" i="103" s="1"/>
  <c r="H171" i="103"/>
  <c r="H172" i="103" s="1"/>
  <c r="H173" i="103" s="1"/>
  <c r="H174" i="103" s="1"/>
  <c r="H175" i="103" s="1"/>
  <c r="H176" i="103" s="1"/>
  <c r="H177" i="103" s="1"/>
  <c r="H178" i="103" s="1"/>
  <c r="H179" i="103" s="1"/>
  <c r="H180" i="103" s="1"/>
  <c r="H181" i="103" s="1"/>
  <c r="H182" i="103" s="1"/>
  <c r="H183" i="103" s="1"/>
  <c r="H184" i="103" s="1"/>
  <c r="H185" i="103" s="1"/>
  <c r="H186" i="103" s="1"/>
  <c r="H187" i="103" s="1"/>
  <c r="H188" i="103" s="1"/>
  <c r="H189" i="103" s="1"/>
  <c r="H190" i="103" s="1"/>
  <c r="H191" i="103" s="1"/>
  <c r="H192" i="103" s="1"/>
  <c r="H193" i="103" s="1"/>
  <c r="H194" i="103" s="1"/>
  <c r="H195" i="103" s="1"/>
  <c r="B165" i="103"/>
  <c r="E151" i="103"/>
  <c r="E144" i="103"/>
  <c r="E146" i="103" s="1"/>
  <c r="E136" i="103"/>
  <c r="E130" i="103"/>
  <c r="E125" i="103"/>
  <c r="E118" i="103"/>
  <c r="E117" i="103"/>
  <c r="A116" i="103"/>
  <c r="A117" i="103" s="1"/>
  <c r="A118" i="103" s="1"/>
  <c r="A119" i="103" s="1"/>
  <c r="A120" i="103" s="1"/>
  <c r="A121" i="103" s="1"/>
  <c r="A122" i="103" s="1"/>
  <c r="A123" i="103" s="1"/>
  <c r="A124" i="103" s="1"/>
  <c r="A125" i="103" s="1"/>
  <c r="A126" i="103" s="1"/>
  <c r="A127" i="103" s="1"/>
  <c r="A128" i="103" s="1"/>
  <c r="A129" i="103" s="1"/>
  <c r="A130" i="103" s="1"/>
  <c r="A131" i="103" s="1"/>
  <c r="A132" i="103" s="1"/>
  <c r="A133" i="103" s="1"/>
  <c r="A134" i="103" s="1"/>
  <c r="A135" i="103" s="1"/>
  <c r="A136" i="103" s="1"/>
  <c r="A137" i="103" s="1"/>
  <c r="A138" i="103" s="1"/>
  <c r="A139" i="103" s="1"/>
  <c r="A140" i="103" s="1"/>
  <c r="A141" i="103" s="1"/>
  <c r="A142" i="103" s="1"/>
  <c r="A143" i="103" s="1"/>
  <c r="A144" i="103" s="1"/>
  <c r="A145" i="103" s="1"/>
  <c r="A146" i="103" s="1"/>
  <c r="A147" i="103" s="1"/>
  <c r="A148" i="103" s="1"/>
  <c r="A149" i="103" s="1"/>
  <c r="A150" i="103" s="1"/>
  <c r="A151" i="103" s="1"/>
  <c r="A152" i="103" s="1"/>
  <c r="A153" i="103" s="1"/>
  <c r="H115" i="103"/>
  <c r="H116" i="103" s="1"/>
  <c r="H117" i="103" s="1"/>
  <c r="H118" i="103" s="1"/>
  <c r="H119" i="103" s="1"/>
  <c r="H120" i="103" s="1"/>
  <c r="H121" i="103" s="1"/>
  <c r="H122" i="103" s="1"/>
  <c r="H123" i="103" s="1"/>
  <c r="H124" i="103" s="1"/>
  <c r="H125" i="103" s="1"/>
  <c r="H126" i="103" s="1"/>
  <c r="H127" i="103" s="1"/>
  <c r="H128" i="103" s="1"/>
  <c r="H129" i="103" s="1"/>
  <c r="H130" i="103" s="1"/>
  <c r="H131" i="103" s="1"/>
  <c r="H132" i="103" s="1"/>
  <c r="H133" i="103" s="1"/>
  <c r="H134" i="103" s="1"/>
  <c r="H135" i="103" s="1"/>
  <c r="H136" i="103" s="1"/>
  <c r="H137" i="103" s="1"/>
  <c r="H138" i="103" s="1"/>
  <c r="H139" i="103" s="1"/>
  <c r="H140" i="103" s="1"/>
  <c r="H141" i="103" s="1"/>
  <c r="H142" i="103" s="1"/>
  <c r="H143" i="103" s="1"/>
  <c r="H144" i="103" s="1"/>
  <c r="H145" i="103" s="1"/>
  <c r="H146" i="103" s="1"/>
  <c r="H147" i="103" s="1"/>
  <c r="H148" i="103" s="1"/>
  <c r="H149" i="103" s="1"/>
  <c r="H150" i="103" s="1"/>
  <c r="H151" i="103" s="1"/>
  <c r="H152" i="103" s="1"/>
  <c r="H153" i="103" s="1"/>
  <c r="B109" i="103"/>
  <c r="B100" i="103"/>
  <c r="E88" i="103"/>
  <c r="E84" i="103"/>
  <c r="E86" i="103" s="1"/>
  <c r="E77" i="103"/>
  <c r="E79" i="103" s="1"/>
  <c r="E73" i="103"/>
  <c r="E75" i="103" s="1"/>
  <c r="E66" i="103"/>
  <c r="E62" i="103"/>
  <c r="A59" i="103"/>
  <c r="A60" i="103" s="1"/>
  <c r="A61" i="103" s="1"/>
  <c r="A62" i="103" s="1"/>
  <c r="A63" i="103" s="1"/>
  <c r="A64" i="103" s="1"/>
  <c r="A65" i="103" s="1"/>
  <c r="A66" i="103" s="1"/>
  <c r="A67" i="103" s="1"/>
  <c r="A68" i="103" s="1"/>
  <c r="A69" i="103" s="1"/>
  <c r="A70" i="103" s="1"/>
  <c r="A71" i="103" s="1"/>
  <c r="A72" i="103" s="1"/>
  <c r="A73" i="103" s="1"/>
  <c r="A74" i="103" s="1"/>
  <c r="A75" i="103" s="1"/>
  <c r="A76" i="103" s="1"/>
  <c r="A77" i="103" s="1"/>
  <c r="A78" i="103" s="1"/>
  <c r="A79" i="103" s="1"/>
  <c r="A80" i="103" s="1"/>
  <c r="A81" i="103" s="1"/>
  <c r="A82" i="103" s="1"/>
  <c r="A83" i="103" s="1"/>
  <c r="A84" i="103" s="1"/>
  <c r="A85" i="103" s="1"/>
  <c r="A86" i="103" s="1"/>
  <c r="A87" i="103" s="1"/>
  <c r="A88" i="103" s="1"/>
  <c r="A89" i="103" s="1"/>
  <c r="A90" i="103" s="1"/>
  <c r="A91" i="103" s="1"/>
  <c r="A92" i="103" s="1"/>
  <c r="A93" i="103" s="1"/>
  <c r="A94" i="103" s="1"/>
  <c r="A95" i="103" s="1"/>
  <c r="A96" i="103" s="1"/>
  <c r="H58" i="103"/>
  <c r="H59" i="103" s="1"/>
  <c r="H60" i="103" s="1"/>
  <c r="H61" i="103" s="1"/>
  <c r="H62" i="103" s="1"/>
  <c r="H63" i="103" s="1"/>
  <c r="H64" i="103" s="1"/>
  <c r="H65" i="103" s="1"/>
  <c r="H66" i="103" s="1"/>
  <c r="H67" i="103" s="1"/>
  <c r="H68" i="103" s="1"/>
  <c r="H69" i="103" s="1"/>
  <c r="H70" i="103" s="1"/>
  <c r="H71" i="103" s="1"/>
  <c r="H72" i="103" s="1"/>
  <c r="H73" i="103" s="1"/>
  <c r="H74" i="103" s="1"/>
  <c r="H75" i="103" s="1"/>
  <c r="H76" i="103" s="1"/>
  <c r="H77" i="103" s="1"/>
  <c r="H78" i="103" s="1"/>
  <c r="H79" i="103" s="1"/>
  <c r="H80" i="103" s="1"/>
  <c r="H81" i="103" s="1"/>
  <c r="H82" i="103" s="1"/>
  <c r="H83" i="103" s="1"/>
  <c r="H84" i="103" s="1"/>
  <c r="H85" i="103" s="1"/>
  <c r="H86" i="103" s="1"/>
  <c r="H87" i="103" s="1"/>
  <c r="H88" i="103" s="1"/>
  <c r="H89" i="103" s="1"/>
  <c r="H90" i="103" s="1"/>
  <c r="H91" i="103" s="1"/>
  <c r="H92" i="103" s="1"/>
  <c r="H93" i="103" s="1"/>
  <c r="H94" i="103" s="1"/>
  <c r="H95" i="103" s="1"/>
  <c r="H96" i="103" s="1"/>
  <c r="B52" i="103"/>
  <c r="B157" i="103"/>
  <c r="B99" i="103"/>
  <c r="A13" i="103"/>
  <c r="A14" i="103" s="1"/>
  <c r="A15" i="103" s="1"/>
  <c r="A16" i="103" s="1"/>
  <c r="A17" i="103" s="1"/>
  <c r="A18" i="103" s="1"/>
  <c r="A19" i="103" s="1"/>
  <c r="A20" i="103" s="1"/>
  <c r="A21" i="103" s="1"/>
  <c r="A22" i="103" s="1"/>
  <c r="A23" i="103" s="1"/>
  <c r="A24" i="103" s="1"/>
  <c r="A25" i="103" s="1"/>
  <c r="A26" i="103" s="1"/>
  <c r="A27" i="103" s="1"/>
  <c r="A28" i="103" s="1"/>
  <c r="A29" i="103" s="1"/>
  <c r="A30" i="103" s="1"/>
  <c r="A31" i="103" s="1"/>
  <c r="A32" i="103" s="1"/>
  <c r="A33" i="103" s="1"/>
  <c r="A34" i="103" s="1"/>
  <c r="A35" i="103" s="1"/>
  <c r="A36" i="103" s="1"/>
  <c r="A37" i="103" s="1"/>
  <c r="A38" i="103" s="1"/>
  <c r="A39" i="103" s="1"/>
  <c r="A40" i="103" s="1"/>
  <c r="A41" i="103" s="1"/>
  <c r="H12" i="103"/>
  <c r="H13" i="103" s="1"/>
  <c r="H14" i="103" s="1"/>
  <c r="H15" i="103" s="1"/>
  <c r="H16" i="103" s="1"/>
  <c r="H17" i="103" s="1"/>
  <c r="H18" i="103" s="1"/>
  <c r="H19" i="103" s="1"/>
  <c r="H20" i="103" s="1"/>
  <c r="H21" i="103" s="1"/>
  <c r="H22" i="103" s="1"/>
  <c r="H23" i="103" s="1"/>
  <c r="H24" i="103" s="1"/>
  <c r="H25" i="103" s="1"/>
  <c r="H26" i="103" s="1"/>
  <c r="H27" i="103" s="1"/>
  <c r="H28" i="103" s="1"/>
  <c r="H29" i="103" s="1"/>
  <c r="H30" i="103" s="1"/>
  <c r="H31" i="103" s="1"/>
  <c r="H32" i="103" s="1"/>
  <c r="H33" i="103" s="1"/>
  <c r="H34" i="103" s="1"/>
  <c r="H35" i="103" s="1"/>
  <c r="H36" i="103" s="1"/>
  <c r="H37" i="103" s="1"/>
  <c r="H38" i="103" s="1"/>
  <c r="H39" i="103" s="1"/>
  <c r="H40" i="103" s="1"/>
  <c r="H41" i="103" s="1"/>
  <c r="E71" i="104" l="1"/>
  <c r="E117" i="104"/>
  <c r="E138" i="104" s="1"/>
  <c r="E32" i="104" s="1"/>
  <c r="B97" i="104"/>
  <c r="E186" i="104"/>
  <c r="E81" i="103"/>
  <c r="E17" i="103"/>
  <c r="E26" i="103" s="1"/>
  <c r="E68" i="103"/>
  <c r="E90" i="103"/>
  <c r="E92" i="103" s="1"/>
  <c r="E94" i="103" s="1"/>
  <c r="E116" i="103"/>
  <c r="E120" i="103" s="1"/>
  <c r="E141" i="103" s="1"/>
  <c r="B156" i="103"/>
  <c r="E28" i="104" l="1"/>
  <c r="E29" i="103"/>
  <c r="E30" i="103" s="1"/>
  <c r="E33" i="103"/>
  <c r="E34" i="103" s="1"/>
  <c r="E41" i="103" l="1"/>
  <c r="E96" i="103" s="1"/>
  <c r="G255" i="102" l="1"/>
  <c r="G253" i="102"/>
  <c r="G252" i="102"/>
  <c r="G242" i="102"/>
  <c r="G221" i="102"/>
  <c r="G219" i="102"/>
  <c r="G218" i="102"/>
  <c r="G208" i="102"/>
  <c r="J200" i="102"/>
  <c r="J201" i="102" s="1"/>
  <c r="J202" i="102" s="1"/>
  <c r="J203" i="102" s="1"/>
  <c r="J204" i="102" s="1"/>
  <c r="J205" i="102" s="1"/>
  <c r="J206" i="102" s="1"/>
  <c r="J207" i="102" s="1"/>
  <c r="J208" i="102" s="1"/>
  <c r="J209" i="102" s="1"/>
  <c r="J210" i="102" s="1"/>
  <c r="J211" i="102" s="1"/>
  <c r="J212" i="102" s="1"/>
  <c r="J213" i="102" s="1"/>
  <c r="J214" i="102" s="1"/>
  <c r="J215" i="102" s="1"/>
  <c r="J216" i="102" s="1"/>
  <c r="J217" i="102" s="1"/>
  <c r="J218" i="102" s="1"/>
  <c r="J219" i="102" s="1"/>
  <c r="J220" i="102" s="1"/>
  <c r="J221" i="102" s="1"/>
  <c r="J222" i="102" s="1"/>
  <c r="J223" i="102" s="1"/>
  <c r="J224" i="102" s="1"/>
  <c r="J225" i="102" s="1"/>
  <c r="J226" i="102" s="1"/>
  <c r="J227" i="102" s="1"/>
  <c r="J228" i="102" s="1"/>
  <c r="J229" i="102" s="1"/>
  <c r="J230" i="102" s="1"/>
  <c r="J231" i="102" s="1"/>
  <c r="J232" i="102" s="1"/>
  <c r="J233" i="102" s="1"/>
  <c r="J234" i="102" s="1"/>
  <c r="J235" i="102" s="1"/>
  <c r="J236" i="102" s="1"/>
  <c r="J237" i="102" s="1"/>
  <c r="J238" i="102" s="1"/>
  <c r="J239" i="102" s="1"/>
  <c r="J240" i="102" s="1"/>
  <c r="J241" i="102" s="1"/>
  <c r="J242" i="102" s="1"/>
  <c r="J243" i="102" s="1"/>
  <c r="J244" i="102" s="1"/>
  <c r="J245" i="102" s="1"/>
  <c r="J246" i="102" s="1"/>
  <c r="J247" i="102" s="1"/>
  <c r="J248" i="102" s="1"/>
  <c r="J249" i="102" s="1"/>
  <c r="J250" i="102" s="1"/>
  <c r="J251" i="102" s="1"/>
  <c r="J252" i="102" s="1"/>
  <c r="J253" i="102" s="1"/>
  <c r="J254" i="102" s="1"/>
  <c r="J255" i="102" s="1"/>
  <c r="J256" i="102" s="1"/>
  <c r="J257" i="102" s="1"/>
  <c r="J258" i="102" s="1"/>
  <c r="J259" i="102" s="1"/>
  <c r="J260" i="102" s="1"/>
  <c r="J261" i="102" s="1"/>
  <c r="J262" i="102" s="1"/>
  <c r="J263" i="102" s="1"/>
  <c r="J264" i="102" s="1"/>
  <c r="A200" i="102"/>
  <c r="A201" i="102" s="1"/>
  <c r="A202" i="102" s="1"/>
  <c r="A203" i="102" s="1"/>
  <c r="A204" i="102" s="1"/>
  <c r="A205" i="102" s="1"/>
  <c r="A206" i="102" s="1"/>
  <c r="A207" i="102" s="1"/>
  <c r="A208" i="102" s="1"/>
  <c r="A209" i="102" s="1"/>
  <c r="A210" i="102" s="1"/>
  <c r="A211" i="102" s="1"/>
  <c r="A212" i="102" s="1"/>
  <c r="A213" i="102" s="1"/>
  <c r="A214" i="102" s="1"/>
  <c r="A215" i="102" s="1"/>
  <c r="A216" i="102" s="1"/>
  <c r="A217" i="102" s="1"/>
  <c r="A218" i="102" s="1"/>
  <c r="A219" i="102" s="1"/>
  <c r="A220" i="102" s="1"/>
  <c r="A221" i="102" s="1"/>
  <c r="A222" i="102" s="1"/>
  <c r="A223" i="102" s="1"/>
  <c r="A224" i="102" s="1"/>
  <c r="A225" i="102" s="1"/>
  <c r="A226" i="102" s="1"/>
  <c r="A227" i="102" s="1"/>
  <c r="A228" i="102" s="1"/>
  <c r="A229" i="102" s="1"/>
  <c r="A230" i="102" s="1"/>
  <c r="A231" i="102" s="1"/>
  <c r="A232" i="102" s="1"/>
  <c r="A233" i="102" s="1"/>
  <c r="A234" i="102" s="1"/>
  <c r="A235" i="102" s="1"/>
  <c r="A236" i="102" s="1"/>
  <c r="A237" i="102" s="1"/>
  <c r="A238" i="102" s="1"/>
  <c r="A239" i="102" s="1"/>
  <c r="A240" i="102" s="1"/>
  <c r="A241" i="102" s="1"/>
  <c r="A242" i="102" s="1"/>
  <c r="A243" i="102" s="1"/>
  <c r="A244" i="102" s="1"/>
  <c r="A245" i="102" s="1"/>
  <c r="A246" i="102" s="1"/>
  <c r="A247" i="102" s="1"/>
  <c r="A248" i="102" s="1"/>
  <c r="A249" i="102" s="1"/>
  <c r="A250" i="102" s="1"/>
  <c r="A251" i="102" s="1"/>
  <c r="A252" i="102" s="1"/>
  <c r="A253" i="102" s="1"/>
  <c r="A254" i="102" s="1"/>
  <c r="A255" i="102" s="1"/>
  <c r="A256" i="102" s="1"/>
  <c r="A257" i="102" s="1"/>
  <c r="A258" i="102" s="1"/>
  <c r="A259" i="102" s="1"/>
  <c r="A260" i="102" s="1"/>
  <c r="A261" i="102" s="1"/>
  <c r="A262" i="102" s="1"/>
  <c r="A263" i="102" s="1"/>
  <c r="A264" i="102" s="1"/>
  <c r="B193" i="102"/>
  <c r="B187" i="102"/>
  <c r="B186" i="102"/>
  <c r="G171" i="102"/>
  <c r="G172" i="102"/>
  <c r="G137" i="102"/>
  <c r="G138" i="102"/>
  <c r="A120" i="102"/>
  <c r="A121" i="102" s="1"/>
  <c r="A122" i="102" s="1"/>
  <c r="A123" i="102" s="1"/>
  <c r="A124" i="102" s="1"/>
  <c r="A125" i="102" s="1"/>
  <c r="A126" i="102" s="1"/>
  <c r="A127" i="102" s="1"/>
  <c r="A128" i="102" s="1"/>
  <c r="A129" i="102" s="1"/>
  <c r="A130" i="102" s="1"/>
  <c r="A131" i="102" s="1"/>
  <c r="A132" i="102" s="1"/>
  <c r="A133" i="102" s="1"/>
  <c r="A134" i="102" s="1"/>
  <c r="A135" i="102" s="1"/>
  <c r="A136" i="102" s="1"/>
  <c r="A137" i="102" s="1"/>
  <c r="A138" i="102" s="1"/>
  <c r="A139" i="102" s="1"/>
  <c r="A140" i="102" s="1"/>
  <c r="A141" i="102" s="1"/>
  <c r="A142" i="102" s="1"/>
  <c r="A143" i="102" s="1"/>
  <c r="A144" i="102" s="1"/>
  <c r="A145" i="102" s="1"/>
  <c r="A146" i="102" s="1"/>
  <c r="A147" i="102" s="1"/>
  <c r="A148" i="102" s="1"/>
  <c r="A149" i="102" s="1"/>
  <c r="A150" i="102" s="1"/>
  <c r="A151" i="102" s="1"/>
  <c r="A152" i="102" s="1"/>
  <c r="A153" i="102" s="1"/>
  <c r="A154" i="102" s="1"/>
  <c r="A155" i="102" s="1"/>
  <c r="A156" i="102" s="1"/>
  <c r="A157" i="102" s="1"/>
  <c r="A158" i="102" s="1"/>
  <c r="A159" i="102" s="1"/>
  <c r="A160" i="102" s="1"/>
  <c r="A161" i="102" s="1"/>
  <c r="A162" i="102" s="1"/>
  <c r="A163" i="102" s="1"/>
  <c r="A164" i="102" s="1"/>
  <c r="A165" i="102" s="1"/>
  <c r="A166" i="102" s="1"/>
  <c r="A167" i="102" s="1"/>
  <c r="A168" i="102" s="1"/>
  <c r="A169" i="102" s="1"/>
  <c r="A170" i="102" s="1"/>
  <c r="A171" i="102" s="1"/>
  <c r="A172" i="102" s="1"/>
  <c r="A173" i="102" s="1"/>
  <c r="A174" i="102" s="1"/>
  <c r="A175" i="102" s="1"/>
  <c r="A176" i="102" s="1"/>
  <c r="A177" i="102" s="1"/>
  <c r="A178" i="102" s="1"/>
  <c r="A179" i="102" s="1"/>
  <c r="A180" i="102" s="1"/>
  <c r="A181" i="102" s="1"/>
  <c r="A182" i="102" s="1"/>
  <c r="A183" i="102" s="1"/>
  <c r="J119" i="102"/>
  <c r="J120" i="102" s="1"/>
  <c r="J121" i="102" s="1"/>
  <c r="J122" i="102" s="1"/>
  <c r="J123" i="102" s="1"/>
  <c r="J124" i="102" s="1"/>
  <c r="J125" i="102" s="1"/>
  <c r="J126" i="102" s="1"/>
  <c r="J127" i="102" s="1"/>
  <c r="J128" i="102" s="1"/>
  <c r="J129" i="102" s="1"/>
  <c r="J130" i="102" s="1"/>
  <c r="J131" i="102" s="1"/>
  <c r="J132" i="102" s="1"/>
  <c r="J133" i="102" s="1"/>
  <c r="J134" i="102" s="1"/>
  <c r="J135" i="102" s="1"/>
  <c r="J136" i="102" s="1"/>
  <c r="J137" i="102" s="1"/>
  <c r="J138" i="102" s="1"/>
  <c r="J139" i="102" s="1"/>
  <c r="J140" i="102" s="1"/>
  <c r="J141" i="102" s="1"/>
  <c r="J142" i="102" s="1"/>
  <c r="J143" i="102" s="1"/>
  <c r="J144" i="102" s="1"/>
  <c r="J145" i="102" s="1"/>
  <c r="J146" i="102" s="1"/>
  <c r="J147" i="102" s="1"/>
  <c r="J148" i="102" s="1"/>
  <c r="J149" i="102" s="1"/>
  <c r="J150" i="102" s="1"/>
  <c r="J151" i="102" s="1"/>
  <c r="J152" i="102" s="1"/>
  <c r="J153" i="102" s="1"/>
  <c r="J154" i="102" s="1"/>
  <c r="J155" i="102" s="1"/>
  <c r="J156" i="102" s="1"/>
  <c r="J157" i="102" s="1"/>
  <c r="J158" i="102" s="1"/>
  <c r="J159" i="102" s="1"/>
  <c r="J160" i="102" s="1"/>
  <c r="J161" i="102" s="1"/>
  <c r="J162" i="102" s="1"/>
  <c r="J163" i="102" s="1"/>
  <c r="J164" i="102" s="1"/>
  <c r="J165" i="102" s="1"/>
  <c r="J166" i="102" s="1"/>
  <c r="J167" i="102" s="1"/>
  <c r="J168" i="102" s="1"/>
  <c r="J169" i="102" s="1"/>
  <c r="J170" i="102" s="1"/>
  <c r="J171" i="102" s="1"/>
  <c r="J172" i="102" s="1"/>
  <c r="J173" i="102" s="1"/>
  <c r="J174" i="102" s="1"/>
  <c r="J175" i="102" s="1"/>
  <c r="J176" i="102" s="1"/>
  <c r="J177" i="102" s="1"/>
  <c r="J178" i="102" s="1"/>
  <c r="J179" i="102" s="1"/>
  <c r="J180" i="102" s="1"/>
  <c r="J181" i="102" s="1"/>
  <c r="J182" i="102" s="1"/>
  <c r="J183" i="102" s="1"/>
  <c r="A119" i="102"/>
  <c r="B112" i="102"/>
  <c r="E100" i="102"/>
  <c r="C99" i="102"/>
  <c r="E87" i="102"/>
  <c r="C86" i="102"/>
  <c r="A81" i="102"/>
  <c r="A82" i="102" s="1"/>
  <c r="A83" i="102" s="1"/>
  <c r="A84" i="102" s="1"/>
  <c r="A85" i="102" s="1"/>
  <c r="A86" i="102" s="1"/>
  <c r="A87" i="102" s="1"/>
  <c r="A88" i="102" s="1"/>
  <c r="A89" i="102" s="1"/>
  <c r="A90" i="102" s="1"/>
  <c r="A91" i="102" s="1"/>
  <c r="A92" i="102" s="1"/>
  <c r="A93" i="102" s="1"/>
  <c r="A94" i="102" s="1"/>
  <c r="A95" i="102" s="1"/>
  <c r="A96" i="102" s="1"/>
  <c r="A97" i="102" s="1"/>
  <c r="A98" i="102" s="1"/>
  <c r="A99" i="102" s="1"/>
  <c r="A100" i="102" s="1"/>
  <c r="A101" i="102" s="1"/>
  <c r="A102" i="102" s="1"/>
  <c r="A103" i="102" s="1"/>
  <c r="J80" i="102"/>
  <c r="J81" i="102" s="1"/>
  <c r="J82" i="102" s="1"/>
  <c r="J83" i="102" s="1"/>
  <c r="J84" i="102" s="1"/>
  <c r="J85" i="102" s="1"/>
  <c r="J86" i="102" s="1"/>
  <c r="J87" i="102" s="1"/>
  <c r="J88" i="102" s="1"/>
  <c r="J89" i="102" s="1"/>
  <c r="J90" i="102" s="1"/>
  <c r="J91" i="102" s="1"/>
  <c r="J92" i="102" s="1"/>
  <c r="J93" i="102" s="1"/>
  <c r="J94" i="102" s="1"/>
  <c r="J95" i="102" s="1"/>
  <c r="J96" i="102" s="1"/>
  <c r="J97" i="102" s="1"/>
  <c r="J98" i="102" s="1"/>
  <c r="J99" i="102" s="1"/>
  <c r="J100" i="102" s="1"/>
  <c r="J101" i="102" s="1"/>
  <c r="J102" i="102" s="1"/>
  <c r="J103" i="102" s="1"/>
  <c r="B74" i="102"/>
  <c r="E63" i="102"/>
  <c r="C62" i="102"/>
  <c r="E50" i="102"/>
  <c r="C49" i="102"/>
  <c r="G40" i="102"/>
  <c r="C50" i="102" s="1"/>
  <c r="G37" i="102"/>
  <c r="G33" i="102"/>
  <c r="E49" i="102" s="1"/>
  <c r="G26" i="102"/>
  <c r="G28" i="102" s="1"/>
  <c r="G18" i="102"/>
  <c r="A13" i="102"/>
  <c r="A14" i="102" s="1"/>
  <c r="A15" i="102" s="1"/>
  <c r="A16" i="102" s="1"/>
  <c r="A17" i="102" s="1"/>
  <c r="A18" i="102" s="1"/>
  <c r="A19" i="102" s="1"/>
  <c r="A20" i="102" s="1"/>
  <c r="A21" i="102" s="1"/>
  <c r="A22" i="102" s="1"/>
  <c r="A23" i="102" s="1"/>
  <c r="A24" i="102" s="1"/>
  <c r="A25" i="102" s="1"/>
  <c r="A26" i="102" s="1"/>
  <c r="A27" i="102" s="1"/>
  <c r="A28" i="102" s="1"/>
  <c r="A29" i="102" s="1"/>
  <c r="A30" i="102" s="1"/>
  <c r="A31" i="102" s="1"/>
  <c r="A32" i="102" s="1"/>
  <c r="A33" i="102" s="1"/>
  <c r="A34" i="102" s="1"/>
  <c r="A35" i="102" s="1"/>
  <c r="A36" i="102" s="1"/>
  <c r="A37" i="102" s="1"/>
  <c r="A38" i="102" s="1"/>
  <c r="A39" i="102" s="1"/>
  <c r="A40" i="102" s="1"/>
  <c r="A41" i="102" s="1"/>
  <c r="A42" i="102" s="1"/>
  <c r="A43" i="102" s="1"/>
  <c r="A44" i="102" s="1"/>
  <c r="A45" i="102" s="1"/>
  <c r="A46" i="102" s="1"/>
  <c r="A47" i="102" s="1"/>
  <c r="A48" i="102" s="1"/>
  <c r="A49" i="102" s="1"/>
  <c r="A50" i="102" s="1"/>
  <c r="A51" i="102" s="1"/>
  <c r="A52" i="102" s="1"/>
  <c r="A53" i="102" s="1"/>
  <c r="A54" i="102" s="1"/>
  <c r="A55" i="102" s="1"/>
  <c r="A56" i="102" s="1"/>
  <c r="A57" i="102" s="1"/>
  <c r="A58" i="102" s="1"/>
  <c r="A59" i="102" s="1"/>
  <c r="A60" i="102" s="1"/>
  <c r="A61" i="102" s="1"/>
  <c r="A62" i="102" s="1"/>
  <c r="A63" i="102" s="1"/>
  <c r="A64" i="102" s="1"/>
  <c r="A65" i="102" s="1"/>
  <c r="A66" i="102" s="1"/>
  <c r="J12" i="102"/>
  <c r="J13" i="102" s="1"/>
  <c r="J14" i="102" s="1"/>
  <c r="J15" i="102" s="1"/>
  <c r="J16" i="102" s="1"/>
  <c r="J17" i="102" s="1"/>
  <c r="J18" i="102" s="1"/>
  <c r="J19" i="102" s="1"/>
  <c r="J20" i="102" s="1"/>
  <c r="J21" i="102" s="1"/>
  <c r="J22" i="102" s="1"/>
  <c r="J23" i="102" s="1"/>
  <c r="J24" i="102" s="1"/>
  <c r="J25" i="102" s="1"/>
  <c r="J26" i="102" s="1"/>
  <c r="J27" i="102" s="1"/>
  <c r="J28" i="102" s="1"/>
  <c r="J29" i="102" s="1"/>
  <c r="J30" i="102" s="1"/>
  <c r="J31" i="102" s="1"/>
  <c r="J32" i="102" s="1"/>
  <c r="J33" i="102" s="1"/>
  <c r="J34" i="102" s="1"/>
  <c r="J35" i="102" s="1"/>
  <c r="J36" i="102" s="1"/>
  <c r="J37" i="102" s="1"/>
  <c r="J38" i="102" s="1"/>
  <c r="J39" i="102" s="1"/>
  <c r="J40" i="102" s="1"/>
  <c r="J41" i="102" s="1"/>
  <c r="J42" i="102" s="1"/>
  <c r="J43" i="102" s="1"/>
  <c r="J44" i="102" s="1"/>
  <c r="J45" i="102" s="1"/>
  <c r="J46" i="102" s="1"/>
  <c r="J47" i="102" s="1"/>
  <c r="J48" i="102" s="1"/>
  <c r="J49" i="102" s="1"/>
  <c r="J50" i="102" s="1"/>
  <c r="J51" i="102" s="1"/>
  <c r="J52" i="102" s="1"/>
  <c r="J53" i="102" s="1"/>
  <c r="J54" i="102" s="1"/>
  <c r="J55" i="102" s="1"/>
  <c r="J56" i="102" s="1"/>
  <c r="J57" i="102" s="1"/>
  <c r="J58" i="102" s="1"/>
  <c r="J59" i="102" s="1"/>
  <c r="J60" i="102" s="1"/>
  <c r="J61" i="102" s="1"/>
  <c r="J62" i="102" s="1"/>
  <c r="J63" i="102" s="1"/>
  <c r="J64" i="102" s="1"/>
  <c r="J65" i="102" s="1"/>
  <c r="J66" i="102" s="1"/>
  <c r="E48" i="102" l="1"/>
  <c r="E85" i="102"/>
  <c r="C61" i="102"/>
  <c r="C98" i="102"/>
  <c r="C48" i="102"/>
  <c r="C100" i="102"/>
  <c r="C87" i="102"/>
  <c r="C63" i="102"/>
  <c r="C85" i="102"/>
  <c r="E86" i="102"/>
  <c r="C101" i="102" l="1"/>
  <c r="D99" i="102" s="1"/>
  <c r="G99" i="102" s="1"/>
  <c r="D98" i="102"/>
  <c r="C88" i="102"/>
  <c r="D86" i="102" s="1"/>
  <c r="G86" i="102" s="1"/>
  <c r="C51" i="102"/>
  <c r="C64" i="102"/>
  <c r="D62" i="102" s="1"/>
  <c r="G62" i="102" s="1"/>
  <c r="D100" i="102" l="1"/>
  <c r="G100" i="102" s="1"/>
  <c r="G103" i="102" s="1"/>
  <c r="G238" i="102" s="1"/>
  <c r="D85" i="102"/>
  <c r="D87" i="102"/>
  <c r="G87" i="102" s="1"/>
  <c r="G90" i="102" s="1"/>
  <c r="G204" i="102" s="1"/>
  <c r="D49" i="102"/>
  <c r="G49" i="102" s="1"/>
  <c r="D50" i="102"/>
  <c r="G50" i="102" s="1"/>
  <c r="D63" i="102"/>
  <c r="G63" i="102" s="1"/>
  <c r="G66" i="102" s="1"/>
  <c r="G157" i="102" s="1"/>
  <c r="D48" i="102"/>
  <c r="D88" i="102"/>
  <c r="G85" i="102"/>
  <c r="G244" i="102"/>
  <c r="G254" i="102" s="1"/>
  <c r="G250" i="102"/>
  <c r="G98" i="102"/>
  <c r="G101" i="102" s="1"/>
  <c r="G262" i="102" s="1"/>
  <c r="D101" i="102"/>
  <c r="D61" i="102"/>
  <c r="G53" i="102" l="1"/>
  <c r="G123" i="102" s="1"/>
  <c r="G88" i="102"/>
  <c r="G228" i="102" s="1"/>
  <c r="G210" i="102"/>
  <c r="G220" i="102" s="1"/>
  <c r="G216" i="102"/>
  <c r="G223" i="102" s="1"/>
  <c r="G226" i="102" s="1"/>
  <c r="G230" i="102" s="1"/>
  <c r="G257" i="102"/>
  <c r="G260" i="102" s="1"/>
  <c r="G264" i="102" s="1"/>
  <c r="G129" i="102"/>
  <c r="G139" i="102" s="1"/>
  <c r="G135" i="102"/>
  <c r="D64" i="102"/>
  <c r="G61" i="102"/>
  <c r="G64" i="102" s="1"/>
  <c r="G181" i="102" s="1"/>
  <c r="D51" i="102"/>
  <c r="G48" i="102"/>
  <c r="G51" i="102" s="1"/>
  <c r="G147" i="102" s="1"/>
  <c r="G169" i="102"/>
  <c r="G163" i="102"/>
  <c r="G173" i="102" s="1"/>
  <c r="G142" i="102" l="1"/>
  <c r="G145" i="102" s="1"/>
  <c r="G149" i="102" s="1"/>
  <c r="G176" i="102"/>
  <c r="G179" i="102" s="1"/>
  <c r="G183" i="102" s="1"/>
  <c r="E16" i="4" l="1"/>
  <c r="E25" i="4" s="1"/>
  <c r="I38" i="4"/>
  <c r="I37" i="4"/>
  <c r="I36" i="4"/>
  <c r="I35" i="4"/>
  <c r="I24" i="4"/>
  <c r="I22" i="4"/>
  <c r="I20" i="4"/>
  <c r="I18" i="4"/>
  <c r="I15" i="4"/>
  <c r="I13" i="4"/>
  <c r="I11" i="4"/>
  <c r="E87" i="4"/>
  <c r="E83" i="4"/>
  <c r="I77" i="4"/>
  <c r="I70" i="4"/>
  <c r="I64" i="4"/>
  <c r="I60" i="4"/>
  <c r="I57" i="4"/>
  <c r="E150" i="4"/>
  <c r="E72" i="4" s="1"/>
  <c r="E135" i="4"/>
  <c r="E129" i="4"/>
  <c r="E124" i="4"/>
  <c r="I152" i="4"/>
  <c r="I149" i="4"/>
  <c r="I148" i="4"/>
  <c r="I144" i="4"/>
  <c r="I138" i="4"/>
  <c r="I137" i="4"/>
  <c r="I134" i="4"/>
  <c r="I133" i="4"/>
  <c r="I132" i="4"/>
  <c r="I128" i="4"/>
  <c r="I127" i="4"/>
  <c r="I123" i="4"/>
  <c r="I122" i="4"/>
  <c r="E194" i="4"/>
  <c r="E143" i="4" s="1"/>
  <c r="E188" i="4"/>
  <c r="E118" i="4" s="1"/>
  <c r="E187" i="4"/>
  <c r="E117" i="4" s="1"/>
  <c r="E186" i="4"/>
  <c r="E116" i="4" s="1"/>
  <c r="E185" i="4"/>
  <c r="E182" i="4"/>
  <c r="E175" i="4"/>
  <c r="I193" i="4"/>
  <c r="I192" i="4"/>
  <c r="I181" i="4"/>
  <c r="I180" i="4"/>
  <c r="I179" i="4"/>
  <c r="I178" i="4"/>
  <c r="I174" i="4"/>
  <c r="I173" i="4"/>
  <c r="I172" i="4"/>
  <c r="I171" i="4"/>
  <c r="I129" i="4" l="1"/>
  <c r="E189" i="4"/>
  <c r="I135" i="4"/>
  <c r="I182" i="4"/>
  <c r="E145" i="4"/>
  <c r="E115" i="4"/>
  <c r="E76" i="4"/>
  <c r="E78" i="4" s="1"/>
  <c r="I150" i="4"/>
  <c r="I124" i="4"/>
  <c r="I175" i="4"/>
  <c r="E54" i="4"/>
  <c r="E111" i="4"/>
  <c r="E167" i="4"/>
  <c r="B98" i="4"/>
  <c r="G55" i="101"/>
  <c r="E62" i="101" s="1"/>
  <c r="G255" i="101"/>
  <c r="G253" i="101"/>
  <c r="G252" i="101"/>
  <c r="G242" i="101"/>
  <c r="G221" i="101"/>
  <c r="G219" i="101"/>
  <c r="G218" i="101"/>
  <c r="G208" i="101"/>
  <c r="J204" i="101"/>
  <c r="J205" i="101" s="1"/>
  <c r="J206" i="101" s="1"/>
  <c r="J207" i="101" s="1"/>
  <c r="J208" i="101" s="1"/>
  <c r="J209" i="101" s="1"/>
  <c r="J210" i="101" s="1"/>
  <c r="J211" i="101" s="1"/>
  <c r="J212" i="101" s="1"/>
  <c r="J213" i="101" s="1"/>
  <c r="J214" i="101" s="1"/>
  <c r="J215" i="101" s="1"/>
  <c r="J216" i="101" s="1"/>
  <c r="J217" i="101" s="1"/>
  <c r="J218" i="101" s="1"/>
  <c r="J219" i="101" s="1"/>
  <c r="J220" i="101" s="1"/>
  <c r="J221" i="101" s="1"/>
  <c r="J222" i="101" s="1"/>
  <c r="J223" i="101" s="1"/>
  <c r="J224" i="101" s="1"/>
  <c r="J225" i="101" s="1"/>
  <c r="J226" i="101" s="1"/>
  <c r="J227" i="101" s="1"/>
  <c r="J228" i="101" s="1"/>
  <c r="J229" i="101" s="1"/>
  <c r="J230" i="101" s="1"/>
  <c r="J231" i="101" s="1"/>
  <c r="J232" i="101" s="1"/>
  <c r="J233" i="101" s="1"/>
  <c r="J234" i="101" s="1"/>
  <c r="J235" i="101" s="1"/>
  <c r="J236" i="101" s="1"/>
  <c r="J237" i="101" s="1"/>
  <c r="J238" i="101" s="1"/>
  <c r="J239" i="101" s="1"/>
  <c r="J240" i="101" s="1"/>
  <c r="J241" i="101" s="1"/>
  <c r="J242" i="101" s="1"/>
  <c r="J243" i="101" s="1"/>
  <c r="J244" i="101" s="1"/>
  <c r="J245" i="101" s="1"/>
  <c r="J246" i="101" s="1"/>
  <c r="J247" i="101" s="1"/>
  <c r="J248" i="101" s="1"/>
  <c r="J249" i="101" s="1"/>
  <c r="J250" i="101" s="1"/>
  <c r="J251" i="101" s="1"/>
  <c r="J252" i="101" s="1"/>
  <c r="J253" i="101" s="1"/>
  <c r="J254" i="101" s="1"/>
  <c r="J255" i="101" s="1"/>
  <c r="J256" i="101" s="1"/>
  <c r="J257" i="101" s="1"/>
  <c r="J258" i="101" s="1"/>
  <c r="J259" i="101" s="1"/>
  <c r="J260" i="101" s="1"/>
  <c r="J261" i="101" s="1"/>
  <c r="J262" i="101" s="1"/>
  <c r="J263" i="101" s="1"/>
  <c r="J264" i="101" s="1"/>
  <c r="J200" i="101"/>
  <c r="J201" i="101" s="1"/>
  <c r="J202" i="101" s="1"/>
  <c r="J203" i="101" s="1"/>
  <c r="A200" i="101"/>
  <c r="A201" i="101" s="1"/>
  <c r="A202" i="101" s="1"/>
  <c r="A203" i="101" s="1"/>
  <c r="A204" i="101" s="1"/>
  <c r="A205" i="101" s="1"/>
  <c r="A206" i="101" s="1"/>
  <c r="A207" i="101" s="1"/>
  <c r="A208" i="101" s="1"/>
  <c r="A209" i="101" s="1"/>
  <c r="A210" i="101" s="1"/>
  <c r="A211" i="101" s="1"/>
  <c r="A212" i="101" s="1"/>
  <c r="A213" i="101" s="1"/>
  <c r="A214" i="101" s="1"/>
  <c r="A215" i="101" s="1"/>
  <c r="A216" i="101" s="1"/>
  <c r="A217" i="101" s="1"/>
  <c r="A218" i="101" s="1"/>
  <c r="A219" i="101" s="1"/>
  <c r="A220" i="101" s="1"/>
  <c r="A221" i="101" s="1"/>
  <c r="A222" i="101" s="1"/>
  <c r="A223" i="101" s="1"/>
  <c r="A224" i="101" s="1"/>
  <c r="A225" i="101" s="1"/>
  <c r="A226" i="101" s="1"/>
  <c r="A227" i="101" s="1"/>
  <c r="A228" i="101" s="1"/>
  <c r="A229" i="101" s="1"/>
  <c r="A230" i="101" s="1"/>
  <c r="A231" i="101" s="1"/>
  <c r="A232" i="101" s="1"/>
  <c r="A233" i="101" s="1"/>
  <c r="A234" i="101" s="1"/>
  <c r="A235" i="101" s="1"/>
  <c r="A236" i="101" s="1"/>
  <c r="A237" i="101" s="1"/>
  <c r="A238" i="101" s="1"/>
  <c r="A239" i="101" s="1"/>
  <c r="A240" i="101" s="1"/>
  <c r="A241" i="101" s="1"/>
  <c r="A242" i="101" s="1"/>
  <c r="A243" i="101" s="1"/>
  <c r="A244" i="101" s="1"/>
  <c r="A245" i="101" s="1"/>
  <c r="A246" i="101" s="1"/>
  <c r="A247" i="101" s="1"/>
  <c r="A248" i="101" s="1"/>
  <c r="A249" i="101" s="1"/>
  <c r="A250" i="101" s="1"/>
  <c r="A251" i="101" s="1"/>
  <c r="A252" i="101" s="1"/>
  <c r="A253" i="101" s="1"/>
  <c r="A254" i="101" s="1"/>
  <c r="A255" i="101" s="1"/>
  <c r="A256" i="101" s="1"/>
  <c r="A257" i="101" s="1"/>
  <c r="A258" i="101" s="1"/>
  <c r="A259" i="101" s="1"/>
  <c r="A260" i="101" s="1"/>
  <c r="A261" i="101" s="1"/>
  <c r="A262" i="101" s="1"/>
  <c r="A263" i="101" s="1"/>
  <c r="A264" i="101" s="1"/>
  <c r="B193" i="101"/>
  <c r="G171" i="101"/>
  <c r="G172" i="101"/>
  <c r="G137" i="101"/>
  <c r="G138" i="101"/>
  <c r="J120" i="101"/>
  <c r="J121" i="101" s="1"/>
  <c r="J122" i="101" s="1"/>
  <c r="J123" i="101" s="1"/>
  <c r="J124" i="101" s="1"/>
  <c r="J125" i="101" s="1"/>
  <c r="J126" i="101" s="1"/>
  <c r="J127" i="101" s="1"/>
  <c r="J128" i="101" s="1"/>
  <c r="J129" i="101" s="1"/>
  <c r="J130" i="101" s="1"/>
  <c r="J131" i="101" s="1"/>
  <c r="J132" i="101" s="1"/>
  <c r="J133" i="101" s="1"/>
  <c r="J134" i="101" s="1"/>
  <c r="J135" i="101" s="1"/>
  <c r="J136" i="101" s="1"/>
  <c r="J137" i="101" s="1"/>
  <c r="J138" i="101" s="1"/>
  <c r="J139" i="101" s="1"/>
  <c r="J140" i="101" s="1"/>
  <c r="J141" i="101" s="1"/>
  <c r="J142" i="101" s="1"/>
  <c r="J143" i="101" s="1"/>
  <c r="J144" i="101" s="1"/>
  <c r="J145" i="101" s="1"/>
  <c r="J146" i="101" s="1"/>
  <c r="J147" i="101" s="1"/>
  <c r="J148" i="101" s="1"/>
  <c r="J149" i="101" s="1"/>
  <c r="J150" i="101" s="1"/>
  <c r="J151" i="101" s="1"/>
  <c r="J152" i="101" s="1"/>
  <c r="J153" i="101" s="1"/>
  <c r="J154" i="101" s="1"/>
  <c r="J155" i="101" s="1"/>
  <c r="J156" i="101" s="1"/>
  <c r="J157" i="101" s="1"/>
  <c r="J158" i="101" s="1"/>
  <c r="J159" i="101" s="1"/>
  <c r="J160" i="101" s="1"/>
  <c r="J161" i="101" s="1"/>
  <c r="J162" i="101" s="1"/>
  <c r="J163" i="101" s="1"/>
  <c r="J164" i="101" s="1"/>
  <c r="J165" i="101" s="1"/>
  <c r="J166" i="101" s="1"/>
  <c r="J167" i="101" s="1"/>
  <c r="J168" i="101" s="1"/>
  <c r="J169" i="101" s="1"/>
  <c r="J170" i="101" s="1"/>
  <c r="J171" i="101" s="1"/>
  <c r="J172" i="101" s="1"/>
  <c r="J173" i="101" s="1"/>
  <c r="J174" i="101" s="1"/>
  <c r="J175" i="101" s="1"/>
  <c r="J176" i="101" s="1"/>
  <c r="J177" i="101" s="1"/>
  <c r="J178" i="101" s="1"/>
  <c r="J179" i="101" s="1"/>
  <c r="J180" i="101" s="1"/>
  <c r="J181" i="101" s="1"/>
  <c r="J182" i="101" s="1"/>
  <c r="J183" i="101" s="1"/>
  <c r="J119" i="101"/>
  <c r="A119" i="101"/>
  <c r="A120" i="101" s="1"/>
  <c r="A121" i="101" s="1"/>
  <c r="A122" i="101" s="1"/>
  <c r="A123" i="101" s="1"/>
  <c r="A124" i="101" s="1"/>
  <c r="A125" i="101" s="1"/>
  <c r="A126" i="101" s="1"/>
  <c r="A127" i="101" s="1"/>
  <c r="A128" i="101" s="1"/>
  <c r="A129" i="101" s="1"/>
  <c r="A130" i="101" s="1"/>
  <c r="A131" i="101" s="1"/>
  <c r="A132" i="101" s="1"/>
  <c r="A133" i="101" s="1"/>
  <c r="A134" i="101" s="1"/>
  <c r="A135" i="101" s="1"/>
  <c r="A136" i="101" s="1"/>
  <c r="A137" i="101" s="1"/>
  <c r="A138" i="101" s="1"/>
  <c r="A139" i="101" s="1"/>
  <c r="A140" i="101" s="1"/>
  <c r="A141" i="101" s="1"/>
  <c r="A142" i="101" s="1"/>
  <c r="A143" i="101" s="1"/>
  <c r="A144" i="101" s="1"/>
  <c r="A145" i="101" s="1"/>
  <c r="A146" i="101" s="1"/>
  <c r="A147" i="101" s="1"/>
  <c r="A148" i="101" s="1"/>
  <c r="A149" i="101" s="1"/>
  <c r="A150" i="101" s="1"/>
  <c r="A151" i="101" s="1"/>
  <c r="A152" i="101" s="1"/>
  <c r="A153" i="101" s="1"/>
  <c r="A154" i="101" s="1"/>
  <c r="A155" i="101" s="1"/>
  <c r="A156" i="101" s="1"/>
  <c r="A157" i="101" s="1"/>
  <c r="A158" i="101" s="1"/>
  <c r="A159" i="101" s="1"/>
  <c r="A160" i="101" s="1"/>
  <c r="A161" i="101" s="1"/>
  <c r="A162" i="101" s="1"/>
  <c r="A163" i="101" s="1"/>
  <c r="A164" i="101" s="1"/>
  <c r="A165" i="101" s="1"/>
  <c r="A166" i="101" s="1"/>
  <c r="A167" i="101" s="1"/>
  <c r="A168" i="101" s="1"/>
  <c r="A169" i="101" s="1"/>
  <c r="A170" i="101" s="1"/>
  <c r="A171" i="101" s="1"/>
  <c r="A172" i="101" s="1"/>
  <c r="A173" i="101" s="1"/>
  <c r="A174" i="101" s="1"/>
  <c r="A175" i="101" s="1"/>
  <c r="A176" i="101" s="1"/>
  <c r="A177" i="101" s="1"/>
  <c r="A178" i="101" s="1"/>
  <c r="A179" i="101" s="1"/>
  <c r="A180" i="101" s="1"/>
  <c r="A181" i="101" s="1"/>
  <c r="A182" i="101" s="1"/>
  <c r="A183" i="101" s="1"/>
  <c r="B112" i="101"/>
  <c r="E100" i="101"/>
  <c r="C99" i="101"/>
  <c r="E87" i="101"/>
  <c r="C86" i="101"/>
  <c r="A81" i="101"/>
  <c r="A82" i="101" s="1"/>
  <c r="A83" i="101" s="1"/>
  <c r="A84" i="101" s="1"/>
  <c r="A85" i="101" s="1"/>
  <c r="A86" i="101" s="1"/>
  <c r="A87" i="101" s="1"/>
  <c r="A88" i="101" s="1"/>
  <c r="A89" i="101" s="1"/>
  <c r="A90" i="101" s="1"/>
  <c r="A91" i="101" s="1"/>
  <c r="A92" i="101" s="1"/>
  <c r="A93" i="101" s="1"/>
  <c r="A94" i="101" s="1"/>
  <c r="A95" i="101" s="1"/>
  <c r="A96" i="101" s="1"/>
  <c r="A97" i="101" s="1"/>
  <c r="A98" i="101" s="1"/>
  <c r="A99" i="101" s="1"/>
  <c r="A100" i="101" s="1"/>
  <c r="A101" i="101" s="1"/>
  <c r="A102" i="101" s="1"/>
  <c r="A103" i="101" s="1"/>
  <c r="J80" i="101"/>
  <c r="J81" i="101" s="1"/>
  <c r="J82" i="101" s="1"/>
  <c r="J83" i="101" s="1"/>
  <c r="J84" i="101" s="1"/>
  <c r="J85" i="101" s="1"/>
  <c r="J86" i="101" s="1"/>
  <c r="J87" i="101" s="1"/>
  <c r="J88" i="101" s="1"/>
  <c r="J89" i="101" s="1"/>
  <c r="J90" i="101" s="1"/>
  <c r="J91" i="101" s="1"/>
  <c r="J92" i="101" s="1"/>
  <c r="J93" i="101" s="1"/>
  <c r="J94" i="101" s="1"/>
  <c r="J95" i="101" s="1"/>
  <c r="J96" i="101" s="1"/>
  <c r="J97" i="101" s="1"/>
  <c r="J98" i="101" s="1"/>
  <c r="J99" i="101" s="1"/>
  <c r="J100" i="101" s="1"/>
  <c r="J101" i="101" s="1"/>
  <c r="J102" i="101" s="1"/>
  <c r="J103" i="101" s="1"/>
  <c r="B74" i="101"/>
  <c r="C61" i="101"/>
  <c r="E49" i="101"/>
  <c r="C48" i="101"/>
  <c r="G36" i="101"/>
  <c r="G39" i="101" s="1"/>
  <c r="G32" i="101"/>
  <c r="E48" i="101" s="1"/>
  <c r="G25" i="101"/>
  <c r="G27" i="101" s="1"/>
  <c r="G17" i="101"/>
  <c r="C85" i="101" s="1"/>
  <c r="A12" i="101"/>
  <c r="A13" i="101" s="1"/>
  <c r="A14" i="101" s="1"/>
  <c r="A15" i="101" s="1"/>
  <c r="A16" i="101" s="1"/>
  <c r="A17" i="101" s="1"/>
  <c r="A18" i="101" s="1"/>
  <c r="A19" i="101" s="1"/>
  <c r="A20" i="101" s="1"/>
  <c r="A21" i="101" s="1"/>
  <c r="A22" i="101" s="1"/>
  <c r="A23" i="101" s="1"/>
  <c r="A24" i="101" s="1"/>
  <c r="A25" i="101" s="1"/>
  <c r="A26" i="101" s="1"/>
  <c r="A27" i="101" s="1"/>
  <c r="A28" i="101" s="1"/>
  <c r="A29" i="101" s="1"/>
  <c r="A30" i="101" s="1"/>
  <c r="A31" i="101" s="1"/>
  <c r="A32" i="101" s="1"/>
  <c r="A33" i="101" s="1"/>
  <c r="A34" i="101" s="1"/>
  <c r="A35" i="101" s="1"/>
  <c r="A36" i="101" s="1"/>
  <c r="A37" i="101" s="1"/>
  <c r="A38" i="101" s="1"/>
  <c r="A39" i="101" s="1"/>
  <c r="A40" i="101" s="1"/>
  <c r="A41" i="101" s="1"/>
  <c r="A42" i="101" s="1"/>
  <c r="A43" i="101" s="1"/>
  <c r="A44" i="101" s="1"/>
  <c r="A45" i="101" s="1"/>
  <c r="A46" i="101" s="1"/>
  <c r="A47" i="101" s="1"/>
  <c r="A48" i="101" s="1"/>
  <c r="A49" i="101" s="1"/>
  <c r="A50" i="101" s="1"/>
  <c r="A51" i="101" s="1"/>
  <c r="A52" i="101" s="1"/>
  <c r="A53" i="101" s="1"/>
  <c r="A54" i="101" s="1"/>
  <c r="A55" i="101" s="1"/>
  <c r="A56" i="101" s="1"/>
  <c r="A57" i="101" s="1"/>
  <c r="A58" i="101" s="1"/>
  <c r="A59" i="101" s="1"/>
  <c r="A60" i="101" s="1"/>
  <c r="A61" i="101" s="1"/>
  <c r="A62" i="101" s="1"/>
  <c r="A63" i="101" s="1"/>
  <c r="A64" i="101" s="1"/>
  <c r="A65" i="101" s="1"/>
  <c r="J11" i="101"/>
  <c r="J12" i="101" s="1"/>
  <c r="J13" i="101" s="1"/>
  <c r="J14" i="101" s="1"/>
  <c r="J15" i="101" s="1"/>
  <c r="J16" i="101" s="1"/>
  <c r="J17" i="101" s="1"/>
  <c r="J18" i="101" s="1"/>
  <c r="J19" i="101" s="1"/>
  <c r="J20" i="101" s="1"/>
  <c r="J21" i="101" s="1"/>
  <c r="J22" i="101" s="1"/>
  <c r="J23" i="101" s="1"/>
  <c r="J24" i="101" s="1"/>
  <c r="J25" i="101" s="1"/>
  <c r="J26" i="101" s="1"/>
  <c r="J27" i="101" s="1"/>
  <c r="J28" i="101" s="1"/>
  <c r="J29" i="101" s="1"/>
  <c r="J30" i="101" s="1"/>
  <c r="J31" i="101" s="1"/>
  <c r="J32" i="101" s="1"/>
  <c r="J33" i="101" s="1"/>
  <c r="J34" i="101" s="1"/>
  <c r="J35" i="101" s="1"/>
  <c r="J36" i="101" s="1"/>
  <c r="J37" i="101" s="1"/>
  <c r="J38" i="101" s="1"/>
  <c r="J39" i="101" s="1"/>
  <c r="J40" i="101" s="1"/>
  <c r="J41" i="101" s="1"/>
  <c r="J42" i="101" s="1"/>
  <c r="J43" i="101" s="1"/>
  <c r="J44" i="101" s="1"/>
  <c r="J45" i="101" s="1"/>
  <c r="J46" i="101" s="1"/>
  <c r="J47" i="101" s="1"/>
  <c r="J48" i="101" s="1"/>
  <c r="J49" i="101" s="1"/>
  <c r="J50" i="101" s="1"/>
  <c r="J51" i="101" s="1"/>
  <c r="J52" i="101" s="1"/>
  <c r="J53" i="101" s="1"/>
  <c r="J54" i="101" s="1"/>
  <c r="J55" i="101" s="1"/>
  <c r="J56" i="101" s="1"/>
  <c r="J57" i="101" s="1"/>
  <c r="J58" i="101" s="1"/>
  <c r="J59" i="101" s="1"/>
  <c r="J60" i="101" s="1"/>
  <c r="J61" i="101" s="1"/>
  <c r="J62" i="101" s="1"/>
  <c r="J63" i="101" s="1"/>
  <c r="J64" i="101" s="1"/>
  <c r="J65" i="101" s="1"/>
  <c r="E119" i="4" l="1"/>
  <c r="E140" i="4" s="1"/>
  <c r="E86" i="101"/>
  <c r="C62" i="101"/>
  <c r="C49" i="101"/>
  <c r="C100" i="101"/>
  <c r="C87" i="101"/>
  <c r="C88" i="101" s="1"/>
  <c r="D86" i="101" s="1"/>
  <c r="G86" i="101" s="1"/>
  <c r="C47" i="101"/>
  <c r="C60" i="101"/>
  <c r="C98" i="101"/>
  <c r="E85" i="101"/>
  <c r="E47" i="101"/>
  <c r="E32" i="4" l="1"/>
  <c r="E28" i="4"/>
  <c r="C50" i="101"/>
  <c r="D48" i="101" s="1"/>
  <c r="G48" i="101" s="1"/>
  <c r="D47" i="101"/>
  <c r="D87" i="101"/>
  <c r="G87" i="101" s="1"/>
  <c r="G90" i="101" s="1"/>
  <c r="G204" i="101" s="1"/>
  <c r="C101" i="101"/>
  <c r="D99" i="101" s="1"/>
  <c r="G99" i="101" s="1"/>
  <c r="C63" i="101"/>
  <c r="D61" i="101" s="1"/>
  <c r="G61" i="101" s="1"/>
  <c r="D85" i="101"/>
  <c r="D60" i="101" l="1"/>
  <c r="D100" i="101"/>
  <c r="G100" i="101" s="1"/>
  <c r="G103" i="101" s="1"/>
  <c r="G238" i="101" s="1"/>
  <c r="G250" i="101" s="1"/>
  <c r="D98" i="101"/>
  <c r="G98" i="101"/>
  <c r="G101" i="101" s="1"/>
  <c r="G262" i="101" s="1"/>
  <c r="D101" i="101"/>
  <c r="G60" i="101"/>
  <c r="D50" i="101"/>
  <c r="G47" i="101"/>
  <c r="G244" i="101"/>
  <c r="G254" i="101" s="1"/>
  <c r="G210" i="101"/>
  <c r="G220" i="101" s="1"/>
  <c r="G216" i="101"/>
  <c r="D49" i="101"/>
  <c r="G49" i="101" s="1"/>
  <c r="G52" i="101" s="1"/>
  <c r="G123" i="101" s="1"/>
  <c r="D88" i="101"/>
  <c r="G85" i="101"/>
  <c r="G88" i="101" s="1"/>
  <c r="G228" i="101" s="1"/>
  <c r="D62" i="101"/>
  <c r="G62" i="101" s="1"/>
  <c r="G65" i="101" s="1"/>
  <c r="G157" i="101" s="1"/>
  <c r="G50" i="101" l="1"/>
  <c r="G147" i="101" s="1"/>
  <c r="D63" i="101"/>
  <c r="G257" i="101"/>
  <c r="G260" i="101" s="1"/>
  <c r="G264" i="101" s="1"/>
  <c r="E62" i="104" s="1"/>
  <c r="G163" i="101"/>
  <c r="G173" i="101" s="1"/>
  <c r="G169" i="101"/>
  <c r="G223" i="101"/>
  <c r="G226" i="101" s="1"/>
  <c r="G230" i="101" s="1"/>
  <c r="E58" i="104" s="1"/>
  <c r="G63" i="101"/>
  <c r="G181" i="101" s="1"/>
  <c r="G129" i="101"/>
  <c r="G139" i="101" s="1"/>
  <c r="G135" i="101"/>
  <c r="E64" i="104" l="1"/>
  <c r="E63" i="4"/>
  <c r="E60" i="104"/>
  <c r="E59" i="4"/>
  <c r="G142" i="101"/>
  <c r="G145" i="101" s="1"/>
  <c r="G149" i="101" s="1"/>
  <c r="G176" i="101"/>
  <c r="G179" i="101" s="1"/>
  <c r="G183" i="101" s="1"/>
  <c r="E61" i="4" l="1"/>
  <c r="I59" i="4"/>
  <c r="E66" i="104"/>
  <c r="E65" i="4"/>
  <c r="I63" i="4"/>
  <c r="E87" i="104"/>
  <c r="E31" i="104"/>
  <c r="E27" i="104"/>
  <c r="E83" i="104"/>
  <c r="E72" i="104"/>
  <c r="E88" i="104" l="1"/>
  <c r="E88" i="4"/>
  <c r="E33" i="104"/>
  <c r="E31" i="4"/>
  <c r="E33" i="4" s="1"/>
  <c r="E73" i="104"/>
  <c r="E79" i="104" s="1"/>
  <c r="E73" i="4"/>
  <c r="E74" i="4" s="1"/>
  <c r="E84" i="104"/>
  <c r="E90" i="104" s="1"/>
  <c r="E84" i="4"/>
  <c r="I84" i="4" s="1"/>
  <c r="E29" i="104"/>
  <c r="E27" i="4"/>
  <c r="I27" i="4" s="1"/>
  <c r="E67" i="4"/>
  <c r="I88" i="4"/>
  <c r="E89" i="4"/>
  <c r="G194" i="4"/>
  <c r="G182" i="4"/>
  <c r="G188" i="4"/>
  <c r="G175" i="4"/>
  <c r="A171" i="4"/>
  <c r="A172" i="4" s="1"/>
  <c r="A173" i="4" s="1"/>
  <c r="A174" i="4" s="1"/>
  <c r="A175" i="4" s="1"/>
  <c r="A176" i="4" s="1"/>
  <c r="A177" i="4" s="1"/>
  <c r="A178" i="4" s="1"/>
  <c r="A179" i="4" s="1"/>
  <c r="A180" i="4" s="1"/>
  <c r="A181" i="4" s="1"/>
  <c r="A182" i="4" s="1"/>
  <c r="A183" i="4" s="1"/>
  <c r="A184" i="4" s="1"/>
  <c r="A185" i="4" s="1"/>
  <c r="A186" i="4" s="1"/>
  <c r="A187" i="4" s="1"/>
  <c r="A188" i="4" s="1"/>
  <c r="A189" i="4" s="1"/>
  <c r="A190" i="4" s="1"/>
  <c r="A191" i="4" s="1"/>
  <c r="A192" i="4" s="1"/>
  <c r="A193" i="4" s="1"/>
  <c r="A194" i="4" s="1"/>
  <c r="K170" i="4"/>
  <c r="K171" i="4" s="1"/>
  <c r="K172" i="4" s="1"/>
  <c r="K173" i="4" s="1"/>
  <c r="K174" i="4" s="1"/>
  <c r="K175" i="4" s="1"/>
  <c r="K176" i="4" s="1"/>
  <c r="K177" i="4" s="1"/>
  <c r="K178" i="4" s="1"/>
  <c r="K179" i="4" s="1"/>
  <c r="K180" i="4" s="1"/>
  <c r="K181" i="4" s="1"/>
  <c r="K182" i="4" s="1"/>
  <c r="K183" i="4" s="1"/>
  <c r="K184" i="4" s="1"/>
  <c r="K185" i="4" s="1"/>
  <c r="K186" i="4" s="1"/>
  <c r="K187" i="4" s="1"/>
  <c r="K188" i="4" s="1"/>
  <c r="K189" i="4" s="1"/>
  <c r="K190" i="4" s="1"/>
  <c r="K191" i="4" s="1"/>
  <c r="K192" i="4" s="1"/>
  <c r="K193" i="4" s="1"/>
  <c r="K194" i="4" s="1"/>
  <c r="B164" i="4"/>
  <c r="G150" i="4"/>
  <c r="G135" i="4"/>
  <c r="G129" i="4"/>
  <c r="G124" i="4"/>
  <c r="A115" i="4"/>
  <c r="A116" i="4" s="1"/>
  <c r="A117" i="4" s="1"/>
  <c r="A118" i="4" s="1"/>
  <c r="A119" i="4" s="1"/>
  <c r="A120" i="4" s="1"/>
  <c r="A121" i="4" s="1"/>
  <c r="A122" i="4" s="1"/>
  <c r="A123" i="4" s="1"/>
  <c r="A124" i="4" s="1"/>
  <c r="A125" i="4" s="1"/>
  <c r="A126" i="4" s="1"/>
  <c r="A127" i="4" s="1"/>
  <c r="A128" i="4" s="1"/>
  <c r="A129" i="4" s="1"/>
  <c r="A130" i="4" s="1"/>
  <c r="A131" i="4" s="1"/>
  <c r="A132" i="4" s="1"/>
  <c r="A133" i="4" s="1"/>
  <c r="A134" i="4" s="1"/>
  <c r="A135" i="4" s="1"/>
  <c r="A136" i="4" s="1"/>
  <c r="A137" i="4" s="1"/>
  <c r="A138" i="4" s="1"/>
  <c r="A139" i="4" s="1"/>
  <c r="A140" i="4" s="1"/>
  <c r="A141" i="4" s="1"/>
  <c r="A142" i="4" s="1"/>
  <c r="A143" i="4" s="1"/>
  <c r="A144" i="4" s="1"/>
  <c r="A145" i="4" s="1"/>
  <c r="A146" i="4" s="1"/>
  <c r="A147" i="4" s="1"/>
  <c r="A148" i="4" s="1"/>
  <c r="A149" i="4" s="1"/>
  <c r="A150" i="4" s="1"/>
  <c r="A151" i="4" s="1"/>
  <c r="A152" i="4" s="1"/>
  <c r="K114" i="4"/>
  <c r="K115" i="4" s="1"/>
  <c r="K116" i="4" s="1"/>
  <c r="K117" i="4" s="1"/>
  <c r="K118" i="4" s="1"/>
  <c r="K119" i="4" s="1"/>
  <c r="K120" i="4" s="1"/>
  <c r="K121" i="4" s="1"/>
  <c r="K122" i="4" s="1"/>
  <c r="K123" i="4" s="1"/>
  <c r="K124" i="4" s="1"/>
  <c r="K125" i="4" s="1"/>
  <c r="K126" i="4" s="1"/>
  <c r="K127" i="4" s="1"/>
  <c r="K128" i="4" s="1"/>
  <c r="K129" i="4" s="1"/>
  <c r="K130" i="4" s="1"/>
  <c r="K131" i="4" s="1"/>
  <c r="K132" i="4" s="1"/>
  <c r="K133" i="4" s="1"/>
  <c r="K134" i="4" s="1"/>
  <c r="K135" i="4" s="1"/>
  <c r="K136" i="4" s="1"/>
  <c r="K137" i="4" s="1"/>
  <c r="K138" i="4" s="1"/>
  <c r="K139" i="4" s="1"/>
  <c r="K140" i="4" s="1"/>
  <c r="K141" i="4" s="1"/>
  <c r="K142" i="4" s="1"/>
  <c r="K143" i="4" s="1"/>
  <c r="K144" i="4" s="1"/>
  <c r="K145" i="4" s="1"/>
  <c r="K146" i="4" s="1"/>
  <c r="K147" i="4" s="1"/>
  <c r="K148" i="4" s="1"/>
  <c r="K149" i="4" s="1"/>
  <c r="K150" i="4" s="1"/>
  <c r="K151" i="4" s="1"/>
  <c r="K152" i="4" s="1"/>
  <c r="B108" i="4"/>
  <c r="G87" i="4"/>
  <c r="G83" i="4"/>
  <c r="I83" i="4" s="1"/>
  <c r="G65" i="4"/>
  <c r="I65" i="4" s="1"/>
  <c r="A58" i="4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K57" i="4"/>
  <c r="K58" i="4" s="1"/>
  <c r="K59" i="4" s="1"/>
  <c r="K60" i="4" s="1"/>
  <c r="K61" i="4" s="1"/>
  <c r="K62" i="4" s="1"/>
  <c r="K63" i="4" s="1"/>
  <c r="K64" i="4" s="1"/>
  <c r="K65" i="4" s="1"/>
  <c r="K66" i="4" s="1"/>
  <c r="K67" i="4" s="1"/>
  <c r="K68" i="4" s="1"/>
  <c r="K69" i="4" s="1"/>
  <c r="K70" i="4" s="1"/>
  <c r="K71" i="4" s="1"/>
  <c r="K72" i="4" s="1"/>
  <c r="K73" i="4" s="1"/>
  <c r="K74" i="4" s="1"/>
  <c r="K75" i="4" s="1"/>
  <c r="K76" i="4" s="1"/>
  <c r="K77" i="4" s="1"/>
  <c r="K78" i="4" s="1"/>
  <c r="K79" i="4" s="1"/>
  <c r="K80" i="4" s="1"/>
  <c r="K81" i="4" s="1"/>
  <c r="K82" i="4" s="1"/>
  <c r="K83" i="4" s="1"/>
  <c r="K84" i="4" s="1"/>
  <c r="K85" i="4" s="1"/>
  <c r="K86" i="4" s="1"/>
  <c r="K87" i="4" s="1"/>
  <c r="K88" i="4" s="1"/>
  <c r="K89" i="4" s="1"/>
  <c r="K90" i="4" s="1"/>
  <c r="K91" i="4" s="1"/>
  <c r="K92" i="4" s="1"/>
  <c r="K93" i="4" s="1"/>
  <c r="K94" i="4" s="1"/>
  <c r="K95" i="4" s="1"/>
  <c r="B51" i="4"/>
  <c r="A12" i="4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K11" i="4"/>
  <c r="K12" i="4" s="1"/>
  <c r="K13" i="4" s="1"/>
  <c r="K14" i="4" s="1"/>
  <c r="K15" i="4" s="1"/>
  <c r="K16" i="4" s="1"/>
  <c r="K17" i="4" s="1"/>
  <c r="K18" i="4" s="1"/>
  <c r="K19" i="4" s="1"/>
  <c r="K20" i="4" s="1"/>
  <c r="K21" i="4" s="1"/>
  <c r="K22" i="4" s="1"/>
  <c r="K23" i="4" s="1"/>
  <c r="K24" i="4" s="1"/>
  <c r="K25" i="4" s="1"/>
  <c r="K26" i="4" s="1"/>
  <c r="K27" i="4" s="1"/>
  <c r="K28" i="4" s="1"/>
  <c r="K29" i="4" s="1"/>
  <c r="K30" i="4" s="1"/>
  <c r="K31" i="4" s="1"/>
  <c r="K32" i="4" s="1"/>
  <c r="K33" i="4" s="1"/>
  <c r="K34" i="4" s="1"/>
  <c r="K35" i="4" s="1"/>
  <c r="K36" i="4" s="1"/>
  <c r="K37" i="4" s="1"/>
  <c r="K38" i="4" s="1"/>
  <c r="K39" i="4" s="1"/>
  <c r="K40" i="4" s="1"/>
  <c r="E29" i="4" l="1"/>
  <c r="I31" i="4"/>
  <c r="E92" i="104"/>
  <c r="I73" i="4"/>
  <c r="E85" i="4"/>
  <c r="E40" i="104"/>
  <c r="G118" i="4"/>
  <c r="I118" i="4" s="1"/>
  <c r="I188" i="4"/>
  <c r="G143" i="4"/>
  <c r="I194" i="4"/>
  <c r="G89" i="4"/>
  <c r="I89" i="4" s="1"/>
  <c r="I87" i="4"/>
  <c r="E91" i="4"/>
  <c r="E40" i="4"/>
  <c r="E80" i="4"/>
  <c r="G76" i="4"/>
  <c r="G72" i="4"/>
  <c r="G16" i="4"/>
  <c r="G61" i="4"/>
  <c r="G186" i="4"/>
  <c r="G185" i="4"/>
  <c r="G187" i="4"/>
  <c r="G85" i="4"/>
  <c r="E94" i="104" l="1"/>
  <c r="G145" i="4"/>
  <c r="I143" i="4"/>
  <c r="I145" i="4" s="1"/>
  <c r="G78" i="4"/>
  <c r="I78" i="4" s="1"/>
  <c r="I76" i="4"/>
  <c r="G117" i="4"/>
  <c r="I117" i="4" s="1"/>
  <c r="I187" i="4"/>
  <c r="G115" i="4"/>
  <c r="I115" i="4" s="1"/>
  <c r="I119" i="4" s="1"/>
  <c r="I185" i="4"/>
  <c r="G116" i="4"/>
  <c r="I116" i="4" s="1"/>
  <c r="I186" i="4"/>
  <c r="G91" i="4"/>
  <c r="I91" i="4" s="1"/>
  <c r="I85" i="4"/>
  <c r="G74" i="4"/>
  <c r="I74" i="4" s="1"/>
  <c r="I72" i="4"/>
  <c r="G67" i="4"/>
  <c r="I67" i="4" s="1"/>
  <c r="I61" i="4"/>
  <c r="G25" i="4"/>
  <c r="I16" i="4"/>
  <c r="I25" i="4" s="1"/>
  <c r="E93" i="4"/>
  <c r="G189" i="4"/>
  <c r="I189" i="4" l="1"/>
  <c r="G119" i="4"/>
  <c r="G140" i="4" s="1"/>
  <c r="I140" i="4" s="1"/>
  <c r="G80" i="4"/>
  <c r="E95" i="4"/>
  <c r="G32" i="4" l="1"/>
  <c r="G33" i="4" s="1"/>
  <c r="G28" i="4"/>
  <c r="I28" i="4" s="1"/>
  <c r="G93" i="4"/>
  <c r="I93" i="4" s="1"/>
  <c r="I80" i="4"/>
  <c r="I32" i="4" l="1"/>
  <c r="G29" i="4"/>
  <c r="I29" i="4" s="1"/>
  <c r="I33" i="4"/>
  <c r="G40" i="4" l="1"/>
  <c r="I40" i="4" s="1"/>
  <c r="G95" i="4" l="1"/>
  <c r="I95" i="4" s="1"/>
  <c r="D10" i="1" s="1"/>
  <c r="I10" i="13"/>
  <c r="I11" i="13" s="1"/>
  <c r="I12" i="13" s="1"/>
  <c r="I13" i="13" s="1"/>
  <c r="I14" i="13" s="1"/>
  <c r="I15" i="13" s="1"/>
  <c r="I16" i="13" s="1"/>
  <c r="A10" i="13"/>
  <c r="A11" i="13" s="1"/>
  <c r="A12" i="13" s="1"/>
  <c r="A13" i="13" s="1"/>
  <c r="A14" i="13" s="1"/>
  <c r="A15" i="13" s="1"/>
  <c r="A16" i="13" s="1"/>
  <c r="D16" i="13" l="1"/>
  <c r="A17" i="13"/>
  <c r="A18" i="13" s="1"/>
  <c r="A19" i="13" s="1"/>
  <c r="A20" i="13" s="1"/>
  <c r="A21" i="13" s="1"/>
  <c r="A22" i="13" s="1"/>
  <c r="A23" i="13" s="1"/>
  <c r="A24" i="13" s="1"/>
  <c r="A25" i="13" s="1"/>
  <c r="A26" i="13" s="1"/>
  <c r="A27" i="13" s="1"/>
  <c r="A28" i="13" s="1"/>
  <c r="A29" i="13" s="1"/>
  <c r="A30" i="13" s="1"/>
  <c r="A31" i="13" s="1"/>
  <c r="A32" i="13" s="1"/>
  <c r="A33" i="13" s="1"/>
  <c r="A34" i="13" s="1"/>
  <c r="A35" i="13" s="1"/>
  <c r="A36" i="13" s="1"/>
  <c r="A37" i="13" s="1"/>
  <c r="A38" i="13" s="1"/>
  <c r="A39" i="13" s="1"/>
  <c r="A40" i="13" s="1"/>
  <c r="A41" i="13" s="1"/>
  <c r="A42" i="13" s="1"/>
  <c r="A43" i="13" s="1"/>
  <c r="A44" i="13" s="1"/>
  <c r="A45" i="13" s="1"/>
  <c r="A46" i="13" s="1"/>
  <c r="A47" i="13" s="1"/>
  <c r="A48" i="13" s="1"/>
  <c r="A49" i="13" s="1"/>
  <c r="A50" i="13" s="1"/>
  <c r="A51" i="13" s="1"/>
  <c r="A52" i="13" s="1"/>
  <c r="A53" i="13" s="1"/>
  <c r="A54" i="13" s="1"/>
  <c r="A55" i="13" s="1"/>
  <c r="A56" i="13" s="1"/>
  <c r="A57" i="13" s="1"/>
  <c r="A58" i="13" s="1"/>
  <c r="A59" i="13" s="1"/>
  <c r="A60" i="13" s="1"/>
  <c r="A61" i="13" s="1"/>
  <c r="A62" i="13" s="1"/>
  <c r="A63" i="13" s="1"/>
  <c r="I17" i="13"/>
  <c r="I18" i="13" s="1"/>
  <c r="I19" i="13" s="1"/>
  <c r="I20" i="13" s="1"/>
  <c r="I21" i="13" s="1"/>
  <c r="I22" i="13" s="1"/>
  <c r="I23" i="13" s="1"/>
  <c r="I24" i="13" s="1"/>
  <c r="I25" i="13" s="1"/>
  <c r="I26" i="13" s="1"/>
  <c r="I27" i="13" s="1"/>
  <c r="I28" i="13" s="1"/>
  <c r="I29" i="13" s="1"/>
  <c r="I30" i="13" s="1"/>
  <c r="I31" i="13" s="1"/>
  <c r="I32" i="13" s="1"/>
  <c r="I33" i="13" s="1"/>
  <c r="I34" i="13" s="1"/>
  <c r="I35" i="13" s="1"/>
  <c r="I36" i="13" s="1"/>
  <c r="I37" i="13" s="1"/>
  <c r="I38" i="13" s="1"/>
  <c r="I39" i="13" s="1"/>
  <c r="I40" i="13" s="1"/>
  <c r="I41" i="13" s="1"/>
  <c r="I42" i="13" s="1"/>
  <c r="I43" i="13" s="1"/>
  <c r="I44" i="13" s="1"/>
  <c r="I45" i="13" s="1"/>
  <c r="I46" i="13" s="1"/>
  <c r="I47" i="13" s="1"/>
  <c r="I48" i="13" s="1"/>
  <c r="I49" i="13" s="1"/>
  <c r="I50" i="13" s="1"/>
  <c r="I51" i="13" s="1"/>
  <c r="I52" i="13" s="1"/>
  <c r="I53" i="13" s="1"/>
  <c r="I54" i="13" s="1"/>
  <c r="I55" i="13" s="1"/>
  <c r="I56" i="13" s="1"/>
  <c r="I57" i="13" s="1"/>
  <c r="I58" i="13" s="1"/>
  <c r="I59" i="13" s="1"/>
  <c r="I60" i="13" s="1"/>
  <c r="I61" i="13" s="1"/>
  <c r="I62" i="13" s="1"/>
  <c r="I63" i="13" s="1"/>
  <c r="F16" i="13" l="1"/>
  <c r="D20" i="13"/>
  <c r="D24" i="13"/>
  <c r="D25" i="13"/>
  <c r="D19" i="13"/>
  <c r="D21" i="13"/>
  <c r="D18" i="13"/>
  <c r="G16" i="13"/>
  <c r="D17" i="13"/>
  <c r="D26" i="13"/>
  <c r="D23" i="13"/>
  <c r="D22" i="13"/>
  <c r="D27" i="13"/>
  <c r="G10" i="1"/>
  <c r="A10" i="1"/>
  <c r="D76" i="13" l="1"/>
  <c r="A11" i="1"/>
  <c r="G11" i="1"/>
  <c r="G12" i="1" l="1"/>
  <c r="G13" i="1" s="1"/>
  <c r="G14" i="1" s="1"/>
  <c r="G15" i="1" s="1"/>
  <c r="G16" i="1" s="1"/>
  <c r="G17" i="1" s="1"/>
  <c r="G18" i="1" s="1"/>
  <c r="G19" i="1" s="1"/>
  <c r="G20" i="1" s="1"/>
  <c r="G21" i="1" s="1"/>
  <c r="G22" i="1" s="1"/>
  <c r="A12" i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H16" i="13"/>
  <c r="F17" i="13" s="1"/>
  <c r="G17" i="13" s="1"/>
  <c r="H17" i="13" l="1"/>
  <c r="F18" i="13" s="1"/>
  <c r="G18" i="13" s="1"/>
  <c r="H18" i="13" s="1"/>
  <c r="F19" i="13" s="1"/>
  <c r="G19" i="13" s="1"/>
  <c r="H19" i="13" s="1"/>
  <c r="F20" i="13" s="1"/>
  <c r="G20" i="13" s="1"/>
  <c r="H20" i="13" s="1"/>
  <c r="F21" i="13" s="1"/>
  <c r="G21" i="13" s="1"/>
  <c r="H21" i="13" s="1"/>
  <c r="F22" i="13" s="1"/>
  <c r="G22" i="13" s="1"/>
  <c r="H22" i="13" s="1"/>
  <c r="F23" i="13" s="1"/>
  <c r="G23" i="13" s="1"/>
  <c r="H23" i="13" s="1"/>
  <c r="F24" i="13" s="1"/>
  <c r="G24" i="13" l="1"/>
  <c r="H24" i="13" s="1"/>
  <c r="F25" i="13" s="1"/>
  <c r="G25" i="13" s="1"/>
  <c r="H25" i="13" s="1"/>
  <c r="F26" i="13" s="1"/>
  <c r="G26" i="13" s="1"/>
  <c r="H26" i="13" s="1"/>
  <c r="F27" i="13" s="1"/>
  <c r="G27" i="13" l="1"/>
  <c r="H27" i="13" s="1"/>
  <c r="F28" i="13" s="1"/>
  <c r="G28" i="13" s="1"/>
  <c r="H28" i="13" s="1"/>
  <c r="F29" i="13" s="1"/>
  <c r="G29" i="13" s="1"/>
  <c r="H29" i="13" s="1"/>
  <c r="F30" i="13" l="1"/>
  <c r="G30" i="13" s="1"/>
  <c r="H30" i="13" s="1"/>
  <c r="F31" i="13" s="1"/>
  <c r="G31" i="13" s="1"/>
  <c r="H31" i="13" s="1"/>
  <c r="F32" i="13" l="1"/>
  <c r="G32" i="13" s="1"/>
  <c r="H32" i="13" s="1"/>
  <c r="F33" i="13" l="1"/>
  <c r="G33" i="13" s="1"/>
  <c r="H33" i="13" s="1"/>
  <c r="F34" i="13" l="1"/>
  <c r="G34" i="13" s="1"/>
  <c r="H34" i="13" s="1"/>
  <c r="F35" i="13" l="1"/>
  <c r="G35" i="13" s="1"/>
  <c r="H35" i="13" l="1"/>
  <c r="F36" i="13" l="1"/>
  <c r="G36" i="13" s="1"/>
  <c r="H36" i="13" l="1"/>
  <c r="F37" i="13" l="1"/>
  <c r="G37" i="13" s="1"/>
  <c r="H37" i="13" l="1"/>
  <c r="F38" i="13" l="1"/>
  <c r="G38" i="13" s="1"/>
  <c r="H38" i="13" l="1"/>
  <c r="F39" i="13" l="1"/>
  <c r="G39" i="13" s="1"/>
  <c r="H39" i="13" l="1"/>
  <c r="F40" i="13" s="1"/>
  <c r="G40" i="13" l="1"/>
  <c r="H40" i="13" s="1"/>
  <c r="F41" i="13" l="1"/>
  <c r="G41" i="13" s="1"/>
  <c r="H41" i="13" l="1"/>
  <c r="F42" i="13" l="1"/>
  <c r="G42" i="13" s="1"/>
  <c r="H42" i="13" s="1"/>
  <c r="F43" i="13" l="1"/>
  <c r="G43" i="13" l="1"/>
  <c r="H43" i="13" s="1"/>
  <c r="F44" i="13" l="1"/>
  <c r="G44" i="13" l="1"/>
  <c r="H44" i="13" s="1"/>
  <c r="F45" i="13" l="1"/>
  <c r="G45" i="13" s="1"/>
  <c r="H45" i="13" s="1"/>
  <c r="F46" i="13" l="1"/>
  <c r="G46" i="13" s="1"/>
  <c r="H46" i="13" s="1"/>
  <c r="F47" i="13" l="1"/>
  <c r="G47" i="13" s="1"/>
  <c r="H47" i="13" s="1"/>
  <c r="F48" i="13" l="1"/>
  <c r="G48" i="13" s="1"/>
  <c r="H48" i="13" s="1"/>
  <c r="F49" i="13" l="1"/>
  <c r="G49" i="13" l="1"/>
  <c r="H49" i="13" s="1"/>
  <c r="F50" i="13" l="1"/>
  <c r="G50" i="13" s="1"/>
  <c r="H50" i="13" s="1"/>
  <c r="F51" i="13" l="1"/>
  <c r="G51" i="13" s="1"/>
  <c r="H51" i="13" l="1"/>
  <c r="F52" i="13" l="1"/>
  <c r="G52" i="13" s="1"/>
  <c r="H52" i="13" l="1"/>
  <c r="F53" i="13" l="1"/>
  <c r="G53" i="13" s="1"/>
  <c r="H53" i="13" s="1"/>
  <c r="F54" i="13" l="1"/>
  <c r="G54" i="13"/>
  <c r="H54" i="13" l="1"/>
  <c r="F55" i="13" s="1"/>
  <c r="G55" i="13" l="1"/>
  <c r="H55" i="13" s="1"/>
  <c r="F56" i="13" l="1"/>
  <c r="G56" i="13" s="1"/>
  <c r="H56" i="13" l="1"/>
  <c r="F57" i="13" l="1"/>
  <c r="G57" i="13" s="1"/>
  <c r="H57" i="13" l="1"/>
  <c r="F58" i="13" l="1"/>
  <c r="G58" i="13" s="1"/>
  <c r="H58" i="13" l="1"/>
  <c r="F59" i="13" l="1"/>
  <c r="G59" i="13" s="1"/>
  <c r="H59" i="13" l="1"/>
  <c r="F60" i="13" l="1"/>
  <c r="G60" i="13" s="1"/>
  <c r="H60" i="13" l="1"/>
  <c r="F61" i="13" l="1"/>
  <c r="G61" i="13" s="1"/>
  <c r="H61" i="13" l="1"/>
  <c r="F62" i="13" s="1"/>
  <c r="G62" i="13" l="1"/>
  <c r="H62" i="13" s="1"/>
  <c r="F63" i="13" s="1"/>
  <c r="G63" i="13" l="1"/>
  <c r="H63" i="13" l="1"/>
  <c r="F64" i="13" s="1"/>
  <c r="G64" i="13" s="1"/>
  <c r="H64" i="13" s="1"/>
  <c r="F65" i="13" l="1"/>
  <c r="G65" i="13" s="1"/>
  <c r="H65" i="13" s="1"/>
  <c r="F66" i="13" s="1"/>
  <c r="G66" i="13" l="1"/>
  <c r="H66" i="13" s="1"/>
  <c r="F67" i="13" s="1"/>
  <c r="G67" i="13" l="1"/>
  <c r="H67" i="13"/>
  <c r="F68" i="13" s="1"/>
  <c r="G68" i="13" l="1"/>
  <c r="H68" i="13"/>
  <c r="F69" i="13" l="1"/>
  <c r="G69" i="13" s="1"/>
  <c r="H69" i="13" s="1"/>
  <c r="F70" i="13" l="1"/>
  <c r="G70" i="13"/>
  <c r="H70" i="13" s="1"/>
  <c r="F71" i="13" l="1"/>
  <c r="G71" i="13"/>
  <c r="H71" i="13" s="1"/>
  <c r="F72" i="13" l="1"/>
  <c r="G72" i="13"/>
  <c r="H72" i="13" s="1"/>
  <c r="F73" i="13" l="1"/>
  <c r="G73" i="13"/>
  <c r="H73" i="13" s="1"/>
  <c r="F74" i="13" s="1"/>
  <c r="G74" i="13" l="1"/>
  <c r="H74" i="13" s="1"/>
  <c r="F75" i="13" s="1"/>
  <c r="G75" i="13" l="1"/>
  <c r="G76" i="13" s="1"/>
  <c r="D12" i="1" s="1"/>
  <c r="D14" i="1" s="1"/>
  <c r="D16" i="1" l="1"/>
  <c r="D18" i="1" s="1"/>
  <c r="D20" i="1"/>
  <c r="H75" i="13"/>
  <c r="D22" i="1" l="1"/>
</calcChain>
</file>

<file path=xl/sharedStrings.xml><?xml version="1.0" encoding="utf-8"?>
<sst xmlns="http://schemas.openxmlformats.org/spreadsheetml/2006/main" count="1702" uniqueCount="438">
  <si>
    <t>San Diego Gas &amp; Electric Company</t>
  </si>
  <si>
    <t>Derivation of Other BTRR Adjustment Applicable to TO5 Cycle 6</t>
  </si>
  <si>
    <t>($1,000)</t>
  </si>
  <si>
    <t>Line</t>
  </si>
  <si>
    <t>Description</t>
  </si>
  <si>
    <t>Amounts</t>
  </si>
  <si>
    <t>Reference</t>
  </si>
  <si>
    <t>No.</t>
  </si>
  <si>
    <t>Total BTRR Adjustment - Before Interest</t>
  </si>
  <si>
    <t>Page 2.1; Line 23</t>
  </si>
  <si>
    <t>Interest Expense</t>
  </si>
  <si>
    <t>Page 3; Col. 5; Line 44</t>
  </si>
  <si>
    <t>Total BTRR Adjustment Excluding FF&amp;U</t>
  </si>
  <si>
    <t>Line 2 + Line 4</t>
  </si>
  <si>
    <t>Transmission Related Municipal Franchise Fees Expenses</t>
  </si>
  <si>
    <t>Line 6 x 1.0207%</t>
  </si>
  <si>
    <t>Line 6 + Line 8</t>
  </si>
  <si>
    <t>Transmission Related Uncollectible Expense</t>
  </si>
  <si>
    <t>Line 6 x 0.205</t>
  </si>
  <si>
    <t>Line 10 + Line 12</t>
  </si>
  <si>
    <t>SAN DIEGO GAS &amp; ELECTRIC COMPANY</t>
  </si>
  <si>
    <t xml:space="preserve"> </t>
  </si>
  <si>
    <t>Statement BK-1</t>
  </si>
  <si>
    <r>
      <t xml:space="preserve">Derivation of End Use Prior Year Revenue Requirements (PYRR </t>
    </r>
    <r>
      <rPr>
        <b/>
        <vertAlign val="subscript"/>
        <sz val="12"/>
        <rFont val="Times New Roman"/>
        <family val="1"/>
      </rPr>
      <t>EU</t>
    </r>
    <r>
      <rPr>
        <b/>
        <sz val="12"/>
        <rFont val="Times New Roman"/>
        <family val="1"/>
      </rPr>
      <t>)</t>
    </r>
  </si>
  <si>
    <t>For the Base Period &amp; True-Up Period Ending December 31, 2022</t>
  </si>
  <si>
    <t>A</t>
  </si>
  <si>
    <t>B</t>
  </si>
  <si>
    <t>C = A - B</t>
  </si>
  <si>
    <t xml:space="preserve">Revised TO5 C6 </t>
  </si>
  <si>
    <r>
      <t xml:space="preserve">As Filed TO5 C6 </t>
    </r>
    <r>
      <rPr>
        <b/>
        <vertAlign val="superscript"/>
        <sz val="12"/>
        <rFont val="Times New Roman"/>
        <family val="1"/>
      </rPr>
      <t>1</t>
    </r>
  </si>
  <si>
    <t>Difference</t>
  </si>
  <si>
    <t xml:space="preserve">Amounts  </t>
  </si>
  <si>
    <t xml:space="preserve">Amounts </t>
  </si>
  <si>
    <t>Incr (Decr)</t>
  </si>
  <si>
    <t>A. Revenues:</t>
  </si>
  <si>
    <t>Transmission Operation &amp; Maintenance Expense</t>
  </si>
  <si>
    <t>Statement AH; Line 9</t>
  </si>
  <si>
    <t>Transmission Related A&amp;G Expense</t>
  </si>
  <si>
    <t>Statement AH; Line 31</t>
  </si>
  <si>
    <t>CPUC Intervenor Funding Expense - Transmission</t>
  </si>
  <si>
    <t>Negative of Statement AH; Line 16</t>
  </si>
  <si>
    <t xml:space="preserve">     Total O&amp;M Expenses</t>
  </si>
  <si>
    <t>Sum Lines 1 thru 5</t>
  </si>
  <si>
    <t>Transmission, General, Common Plant Depn. Exp., and Electric Misc. Intangible Plant Amort. Exp.</t>
  </si>
  <si>
    <t>Statement AJ; Line 17</t>
  </si>
  <si>
    <r>
      <t xml:space="preserve">Transmission Plant Abandoned Project Cost Amortization Expense </t>
    </r>
    <r>
      <rPr>
        <vertAlign val="superscript"/>
        <sz val="12"/>
        <rFont val="Times New Roman"/>
        <family val="1"/>
      </rPr>
      <t>2</t>
    </r>
  </si>
  <si>
    <t>Statement AJ; Line 23</t>
  </si>
  <si>
    <t>Transmission Related Property Taxes Expense</t>
  </si>
  <si>
    <t>Statement AK; Line 13</t>
  </si>
  <si>
    <t>Transmission Related Payroll Taxes Expense</t>
  </si>
  <si>
    <t>Statement AK; Line 20</t>
  </si>
  <si>
    <t xml:space="preserve">     Sub-Total Expense</t>
  </si>
  <si>
    <t>Sum Lines 6 thru 14</t>
  </si>
  <si>
    <r>
      <t xml:space="preserve">Cost of Capital Rate </t>
    </r>
    <r>
      <rPr>
        <vertAlign val="subscript"/>
        <sz val="12"/>
        <rFont val="Times New Roman"/>
        <family val="1"/>
      </rPr>
      <t>(COCR)</t>
    </r>
    <r>
      <rPr>
        <sz val="12"/>
        <rFont val="Times New Roman"/>
        <family val="1"/>
      </rPr>
      <t xml:space="preserve"> - Base ROE</t>
    </r>
  </si>
  <si>
    <t>Statement AV; Page 3; Line 32</t>
  </si>
  <si>
    <t>Transmission Rate Base</t>
  </si>
  <si>
    <t>Page 3; Line 27</t>
  </si>
  <si>
    <t xml:space="preserve">     Return and Associated Income Taxes - Base ROE</t>
  </si>
  <si>
    <t>Line 17 x Line 18</t>
  </si>
  <si>
    <r>
      <t xml:space="preserve">Cost of Capital Rate </t>
    </r>
    <r>
      <rPr>
        <vertAlign val="subscript"/>
        <sz val="12"/>
        <rFont val="Times New Roman"/>
        <family val="1"/>
      </rPr>
      <t>(COCR)</t>
    </r>
    <r>
      <rPr>
        <sz val="12"/>
        <rFont val="Times New Roman"/>
        <family val="1"/>
      </rPr>
      <t xml:space="preserve"> - CAISO Participation ROE Adder</t>
    </r>
  </si>
  <si>
    <t>√</t>
  </si>
  <si>
    <t>Pg5.3 Rev Stmt AV; Line 66</t>
  </si>
  <si>
    <t>Page 3; Line 27 - Line 10</t>
  </si>
  <si>
    <t xml:space="preserve">     Return and Associated Income Taxes - CAISO Participation ROE Adder</t>
  </si>
  <si>
    <t>Line 21 x Line 22</t>
  </si>
  <si>
    <t>Total of Federal Income Tax Deductions, Other Than Interest</t>
  </si>
  <si>
    <t>Statement AQ; Line 3</t>
  </si>
  <si>
    <t>Transmission Related Revenue Credits</t>
  </si>
  <si>
    <t>Statement AU; Line 13</t>
  </si>
  <si>
    <t>Transmission Related Regulatory Debits/Credits</t>
  </si>
  <si>
    <t>Statement Misc; Line 1</t>
  </si>
  <si>
    <t>(Gains)/Losses from Sale of Plant Held for Future Use</t>
  </si>
  <si>
    <t>Statement AU; Line 15</t>
  </si>
  <si>
    <r>
      <t xml:space="preserve">     End of Prior Year Revenues (PYRR </t>
    </r>
    <r>
      <rPr>
        <vertAlign val="subscript"/>
        <sz val="12"/>
        <rFont val="Times New Roman"/>
        <family val="1"/>
      </rPr>
      <t>EU</t>
    </r>
    <r>
      <rPr>
        <sz val="12"/>
        <rFont val="Times New Roman"/>
        <family val="1"/>
      </rPr>
      <t>) Excluding FF&amp;U</t>
    </r>
  </si>
  <si>
    <t>Line 15 + Line 19 + Line 23 + (Sum Lines 25 thru 28)</t>
  </si>
  <si>
    <t>Amounts for TO5 C6 are as filed in the following dockets: ER24-524 and ER25-270.</t>
  </si>
  <si>
    <t>Blank lines that show up in the Formula Rate Spreadsheet will not be populated with any numbers absent a Section 205 filing to approve the blank lines.</t>
  </si>
  <si>
    <r>
      <t>B. Incentive ROE Project Transmission Revenue: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2, 3</t>
    </r>
  </si>
  <si>
    <t>Incentive Transmission Plant Depreciation Expense</t>
  </si>
  <si>
    <t>Statement AJ; Line 19</t>
  </si>
  <si>
    <r>
      <t xml:space="preserve">Incentive Cost of Capital Rate </t>
    </r>
    <r>
      <rPr>
        <vertAlign val="subscript"/>
        <sz val="12"/>
        <rFont val="Times New Roman"/>
        <family val="1"/>
      </rPr>
      <t>(ICOCR)</t>
    </r>
    <r>
      <rPr>
        <sz val="12"/>
        <rFont val="Times New Roman"/>
        <family val="1"/>
      </rPr>
      <t xml:space="preserve"> - Base ROE</t>
    </r>
  </si>
  <si>
    <t>Statement AV; Page 4; Line 32</t>
  </si>
  <si>
    <t>Total Incentive ROE Project Transmission Rate Base</t>
  </si>
  <si>
    <t>Page 3; Line 32</t>
  </si>
  <si>
    <t xml:space="preserve">     Incentive ROE Project Return and Associated Income Taxes - Base ROE</t>
  </si>
  <si>
    <t>Line 3 x Line 4</t>
  </si>
  <si>
    <t>Statement AV; Page 4; Line 66</t>
  </si>
  <si>
    <t>Line 7 x Line 8</t>
  </si>
  <si>
    <t xml:space="preserve">     Total Incentive ROE Project Transmission Revenue</t>
  </si>
  <si>
    <t>Line 1 + Line 5 + Line 9</t>
  </si>
  <si>
    <r>
      <t>C. Incentive Transmission Plant Abandoned Project Revenue: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2, 3</t>
    </r>
  </si>
  <si>
    <t>Incentive Transmission Plant Abandoned Project Cost Amortization Expense</t>
  </si>
  <si>
    <t>Statement AJ; Line 21</t>
  </si>
  <si>
    <t>Total Incentive Transmission Plant Abandoned Project Cost Rate Base</t>
  </si>
  <si>
    <t>Page 3; Line 37</t>
  </si>
  <si>
    <t xml:space="preserve">     Incentive Trans. Plant Aband. Proj. Return &amp; Assoc. Inc. Taxes - Base ROE</t>
  </si>
  <si>
    <t>Line 16 x Line 17</t>
  </si>
  <si>
    <t>Shall be Zero</t>
  </si>
  <si>
    <t xml:space="preserve">     Incentive Trans. Plant Aband. Proj. Return &amp; Assoc. Inc. Taxes - CAISO Participation ROE Adder</t>
  </si>
  <si>
    <t>Line 20 x Line 21</t>
  </si>
  <si>
    <t xml:space="preserve">     Total Incentive Transmission Plant Abandoned Project Revenue</t>
  </si>
  <si>
    <t>Line 14 + Line 18 + Line 22</t>
  </si>
  <si>
    <r>
      <t>D. Incentive Transmission Construction Work In Progress (CWIP) Revenue: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2, 3</t>
    </r>
  </si>
  <si>
    <t>Incentive Transmission Construction Work In Progress</t>
  </si>
  <si>
    <t>Page 3; Line 39</t>
  </si>
  <si>
    <t xml:space="preserve">     Incentive CWIP Return and Associated Income Taxes - Base ROE</t>
  </si>
  <si>
    <t>Line 27 x Line 28</t>
  </si>
  <si>
    <t xml:space="preserve">     Incentive CWIP Return and Associated Income Taxes - CAISO Participation ROE Adder</t>
  </si>
  <si>
    <t>Line 31 x Line 32</t>
  </si>
  <si>
    <t xml:space="preserve">     Total Incentive CWIP Revenue</t>
  </si>
  <si>
    <t>Line 29 + Line 33</t>
  </si>
  <si>
    <r>
      <t xml:space="preserve">     Total Incentive End of Prior Year Revenues (PYRR </t>
    </r>
    <r>
      <rPr>
        <vertAlign val="subscript"/>
        <sz val="12"/>
        <rFont val="Times New Roman"/>
        <family val="1"/>
      </rPr>
      <t>EU-IR</t>
    </r>
    <r>
      <rPr>
        <sz val="12"/>
        <rFont val="Times New Roman"/>
        <family val="1"/>
      </rPr>
      <t>) Excluding FF&amp;U</t>
    </r>
  </si>
  <si>
    <t>Sum Lines 11, 24, 35</t>
  </si>
  <si>
    <r>
      <t xml:space="preserve">E. Total (PYRR </t>
    </r>
    <r>
      <rPr>
        <b/>
        <u/>
        <vertAlign val="subscript"/>
        <sz val="12"/>
        <rFont val="Times New Roman"/>
        <family val="1"/>
      </rPr>
      <t>EU</t>
    </r>
    <r>
      <rPr>
        <b/>
        <u/>
        <sz val="12"/>
        <rFont val="Times New Roman"/>
        <family val="1"/>
      </rPr>
      <t>) Excluding FF&amp;U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4</t>
    </r>
  </si>
  <si>
    <t>Page 1; Line 30 + Line 37</t>
  </si>
  <si>
    <t>The FERC approved incentives for each project will be tracked and shown separately by repeating the applicable lines. As a result, the data on this page may carryover to the next page.</t>
  </si>
  <si>
    <t>Total Prior Year Revenues (PYRR) or Base Period Revenue is for 12 months ending the applicable cycle base period.</t>
  </si>
  <si>
    <t>A. Transmission Rate Base:</t>
  </si>
  <si>
    <t>Net Transmission Plant:</t>
  </si>
  <si>
    <t>Transmission Plant</t>
  </si>
  <si>
    <t>Page 4; Line 16</t>
  </si>
  <si>
    <t>Transmission Related Electric Miscellaneous Intangible Plant</t>
  </si>
  <si>
    <t>Page 4; Line 17</t>
  </si>
  <si>
    <t>Transmission Related General Plant</t>
  </si>
  <si>
    <t>Page 4; Line 18</t>
  </si>
  <si>
    <t>Transmission Related Common Plant</t>
  </si>
  <si>
    <t>Page 4; Line 19</t>
  </si>
  <si>
    <t xml:space="preserve">     Total Net Transmission Plant</t>
  </si>
  <si>
    <t>Sum Lines 2 thru 5</t>
  </si>
  <si>
    <t>Rate Base Additions:</t>
  </si>
  <si>
    <t>Transmission Plant Held for Future Use</t>
  </si>
  <si>
    <t>Statement AG; Line 1</t>
  </si>
  <si>
    <t>Transmission Plant Abandoned Project Cost</t>
  </si>
  <si>
    <t>Statement Misc; Line 3</t>
  </si>
  <si>
    <t xml:space="preserve">     Total Rate Base Additions</t>
  </si>
  <si>
    <t>Line 9 + Line 10</t>
  </si>
  <si>
    <t>Rate Base Reductions:</t>
  </si>
  <si>
    <r>
      <t xml:space="preserve">Transmission Related Accum. Def. Inc. Taxes </t>
    </r>
    <r>
      <rPr>
        <vertAlign val="superscript"/>
        <sz val="12"/>
        <rFont val="Times New Roman"/>
        <family val="1"/>
      </rPr>
      <t>2</t>
    </r>
  </si>
  <si>
    <t>Statement AF; Line 7</t>
  </si>
  <si>
    <t>Transmission Plant Abandoned Accum. Def. Inc. Taxes</t>
  </si>
  <si>
    <t>Statement AF; Line 11</t>
  </si>
  <si>
    <t xml:space="preserve">     Total Rate Base Reductions</t>
  </si>
  <si>
    <t>Line 14 + Line 15</t>
  </si>
  <si>
    <t>Working Capital:</t>
  </si>
  <si>
    <t xml:space="preserve">Transmission Related Materials and Supplies </t>
  </si>
  <si>
    <t>Statement AL; Line 5</t>
  </si>
  <si>
    <t>Transmission Related Prepayments</t>
  </si>
  <si>
    <t>Statement AL; Line 9</t>
  </si>
  <si>
    <t>Transmission Related Cash Working Capital</t>
  </si>
  <si>
    <t>Statement AL; Line 19</t>
  </si>
  <si>
    <t xml:space="preserve">     Total Working Capital</t>
  </si>
  <si>
    <t>Sum Lines 19 thru 21</t>
  </si>
  <si>
    <t>Other Regulatory Assets/Liabilities</t>
  </si>
  <si>
    <t>Statement Misc; Line 5</t>
  </si>
  <si>
    <t>Unfunded Reserves</t>
  </si>
  <si>
    <t>Statement Misc; Line 7</t>
  </si>
  <si>
    <t xml:space="preserve">     Total Transmission Rate Base</t>
  </si>
  <si>
    <t>Sum Lines 6, 11, 16, 22, 24, 25</t>
  </si>
  <si>
    <r>
      <t>B. Incentive ROE Project Transmission Rate Base: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3</t>
    </r>
  </si>
  <si>
    <t>Net Incentive Transmission Plant</t>
  </si>
  <si>
    <t>Page 4; Line 25</t>
  </si>
  <si>
    <t xml:space="preserve">Incentive Transmission Plant Accum. Def. Income Taxes </t>
  </si>
  <si>
    <t>Statement AF; Line 9</t>
  </si>
  <si>
    <t xml:space="preserve">     Total Incentive ROE Project Transmission Rate Base</t>
  </si>
  <si>
    <t>Line 30 + Line 31</t>
  </si>
  <si>
    <r>
      <t>C. Incentive Transmission Plant Abandoned Project Rate Base:</t>
    </r>
    <r>
      <rPr>
        <b/>
        <vertAlign val="superscript"/>
        <sz val="12"/>
        <rFont val="Times New Roman"/>
        <family val="1"/>
      </rPr>
      <t xml:space="preserve"> 3</t>
    </r>
  </si>
  <si>
    <t>Incentive Transmission Plant Abandoned Project Cost</t>
  </si>
  <si>
    <t>Statement Misc; Line 9</t>
  </si>
  <si>
    <t>Incentive Transmission Plant Abandoned Project Cost Accum. Def. Inc. Taxes</t>
  </si>
  <si>
    <t>Statement AF; Line 13</t>
  </si>
  <si>
    <t xml:space="preserve">     Total Incentive Transmission Plant Abandoned Project Cost Rate Base</t>
  </si>
  <si>
    <t>Line 35 + Line 36</t>
  </si>
  <si>
    <r>
      <t>D. Incentive Transmission Construction Work In Progress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3</t>
    </r>
  </si>
  <si>
    <t>Statement AM; Line 1</t>
  </si>
  <si>
    <t xml:space="preserve">Represents Transmission Related Net ADIT (Liab)/Asset and Net (Excess)/Deficient ADIT. </t>
  </si>
  <si>
    <t>A. Transmission Plant:</t>
  </si>
  <si>
    <t>Gross Transmission Plant:</t>
  </si>
  <si>
    <t>Statement AD; Line 11</t>
  </si>
  <si>
    <t>Transmission Related Electric Misc. Intangible Plant</t>
  </si>
  <si>
    <t>Statement AD; Line 27</t>
  </si>
  <si>
    <t>Statement AD; Line 29</t>
  </si>
  <si>
    <t>Statement AD; Line 31</t>
  </si>
  <si>
    <t xml:space="preserve">     Total Gross Transmission Plant</t>
  </si>
  <si>
    <t>Transmission Related Depreciation Reserve:</t>
  </si>
  <si>
    <t xml:space="preserve">Transmission Plant Depreciation Reserve </t>
  </si>
  <si>
    <t>Statement AE; Line 1</t>
  </si>
  <si>
    <t>Transmission Related Electric Misc. Intangible Plant Amortization Reserve</t>
  </si>
  <si>
    <t>Statement AE; Line 11</t>
  </si>
  <si>
    <t>Transmission Related General Plant Depr Reserve</t>
  </si>
  <si>
    <t>Statement AE; Line 13</t>
  </si>
  <si>
    <t>Transmission Related Common Plant Depr Reserve</t>
  </si>
  <si>
    <t>Statement AE; Line 15</t>
  </si>
  <si>
    <t xml:space="preserve">     Total Transmission Related Depreciation Reserve</t>
  </si>
  <si>
    <t>Sum Lines 9 thru 12</t>
  </si>
  <si>
    <t>Line 2 Minus Line 9</t>
  </si>
  <si>
    <t>Line 3 Minus Line 10</t>
  </si>
  <si>
    <t>Line 4 Minus Line 11</t>
  </si>
  <si>
    <t>Line 5 Minus Line 12</t>
  </si>
  <si>
    <t>Sum Lines 16 thru 19</t>
  </si>
  <si>
    <r>
      <t>B. Incentive Project Transmission Plant: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1</t>
    </r>
  </si>
  <si>
    <t>Incentive Transmission Plant</t>
  </si>
  <si>
    <t>Statement AD; Line 13</t>
  </si>
  <si>
    <t>Incentive Transmission Plant Depreciation Reserve</t>
  </si>
  <si>
    <t>Statement AE; Line 19</t>
  </si>
  <si>
    <t xml:space="preserve">     Total Net Incentive Transmission Plant</t>
  </si>
  <si>
    <t>Line 23 Minus Line 24</t>
  </si>
  <si>
    <t>The Incentive ROE Transmission plant and depreciation reserve will be tracked and shown for each incentive project and lines 23 through 25 will be repeated for each project.</t>
  </si>
  <si>
    <t>Pg6 Rev Statement AH; Line 10</t>
  </si>
  <si>
    <t>Pg6 Rev Statement AH; Line 33</t>
  </si>
  <si>
    <r>
      <t xml:space="preserve">Transmission Plant Abandoned Project Cost Amortization Expense </t>
    </r>
    <r>
      <rPr>
        <b/>
        <vertAlign val="superscript"/>
        <sz val="12"/>
        <rFont val="Times New Roman"/>
        <family val="1"/>
      </rPr>
      <t>1</t>
    </r>
  </si>
  <si>
    <t>Pg8 Rev Statement AV; Page 3; Line 32</t>
  </si>
  <si>
    <r>
      <t>B. Incentive ROE Project Transmission Revenue: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1, 2</t>
    </r>
  </si>
  <si>
    <r>
      <t>C. Incentive Transmission Plant Abandoned Project Revenue: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1, 2</t>
    </r>
  </si>
  <si>
    <r>
      <t>D. Incentive Transmission Construction Work In Progress (CWIP) Revenue: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1, 2</t>
    </r>
  </si>
  <si>
    <r>
      <t xml:space="preserve">E. Total (PYRR </t>
    </r>
    <r>
      <rPr>
        <b/>
        <u/>
        <vertAlign val="subscript"/>
        <sz val="12"/>
        <rFont val="Times New Roman"/>
        <family val="1"/>
      </rPr>
      <t>EU</t>
    </r>
    <r>
      <rPr>
        <b/>
        <u/>
        <sz val="12"/>
        <rFont val="Times New Roman"/>
        <family val="1"/>
      </rPr>
      <t>) Excluding FF&amp;U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3</t>
    </r>
  </si>
  <si>
    <r>
      <t xml:space="preserve">Transmission Related Accum. Def. Inc. Taxes </t>
    </r>
    <r>
      <rPr>
        <b/>
        <vertAlign val="superscript"/>
        <sz val="12"/>
        <rFont val="Times New Roman"/>
        <family val="1"/>
      </rPr>
      <t>1</t>
    </r>
  </si>
  <si>
    <t>Pg5 Rev Statement AF; Line 7</t>
  </si>
  <si>
    <t>Pg7 Rev Statement AL; Line 19</t>
  </si>
  <si>
    <r>
      <t>B. Incentive ROE Project Transmission Rate Base: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2</t>
    </r>
  </si>
  <si>
    <r>
      <t>C. Incentive Transmission Plant Abandoned Project Rate Base:</t>
    </r>
    <r>
      <rPr>
        <b/>
        <vertAlign val="superscript"/>
        <sz val="12"/>
        <rFont val="Times New Roman"/>
        <family val="1"/>
      </rPr>
      <t xml:space="preserve"> 2</t>
    </r>
  </si>
  <si>
    <r>
      <t>D. Incentive Transmission Construction Work In Progress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2</t>
    </r>
  </si>
  <si>
    <t>Source: As Filed TO5 Cycle 6; BK-1 Rev TO5 C6; ER25-270</t>
  </si>
  <si>
    <t>Pg8 Rev Statement AV; Page 3; Line 66</t>
  </si>
  <si>
    <t xml:space="preserve">Items in BOLD have changed to correct the over-allocation of "Duplicate Charges (Company Energy Use)" Credit accounted for in FERC account 929 and adjustments attributed to </t>
  </si>
  <si>
    <t>Accrued Bonus DTA and Fire Brigade Expenses as required by FERC Order ER24-524.</t>
  </si>
  <si>
    <t>Statement AV; Page 3; Line 66</t>
  </si>
  <si>
    <t>Statement AV</t>
  </si>
  <si>
    <t>Cost of Capital and Fair Rate of Return</t>
  </si>
  <si>
    <t>Base Period &amp; True-Up Period 12 - Months Ending December 31, 2022</t>
  </si>
  <si>
    <t>FERC Form 1</t>
  </si>
  <si>
    <t>Page; Line; Col.</t>
  </si>
  <si>
    <t>Long-Term Debt Component - Denominator:</t>
  </si>
  <si>
    <t>Bonds (Acct 221)</t>
  </si>
  <si>
    <t>112-113; 18; c</t>
  </si>
  <si>
    <t>Less: Reacquired Bonds (Acct 222)</t>
  </si>
  <si>
    <t>112-113; 19; c</t>
  </si>
  <si>
    <t>Other Long-Term Debt (Acct 224)</t>
  </si>
  <si>
    <t>112-113; 21; c</t>
  </si>
  <si>
    <t>Unamortized Premium on Long-Term Debt (Acct 225)</t>
  </si>
  <si>
    <t>112-113; 22; c</t>
  </si>
  <si>
    <t>Less: Unamortized Discount on Long-Term Debt-Debit (Acct 226)</t>
  </si>
  <si>
    <t>112-113; 23; c</t>
  </si>
  <si>
    <t xml:space="preserve">     LTD = Long Term Debt</t>
  </si>
  <si>
    <t>Sum Lines 2 thru 6</t>
  </si>
  <si>
    <t>Long-Term Debt Component - Numerator:</t>
  </si>
  <si>
    <t>Interest on Long-Term Debt (Acct 427)</t>
  </si>
  <si>
    <t>114-117; 62; c</t>
  </si>
  <si>
    <t>Amort. of Debt Disc. and Expense (Acct 428)</t>
  </si>
  <si>
    <t>114-117; 63; c</t>
  </si>
  <si>
    <t>Amortization of Loss on Reacquired Debt (Acct 428.1)</t>
  </si>
  <si>
    <t>114-117; 64; c</t>
  </si>
  <si>
    <t>Less: Amort. of Premium on Debt-Credit (Acct 429)</t>
  </si>
  <si>
    <t>114-117; 65; c</t>
  </si>
  <si>
    <t>Less: Amortization of Gain on Reacquired Debt-Credit (Acct 429.1)</t>
  </si>
  <si>
    <t>114-117; 66; c</t>
  </si>
  <si>
    <t xml:space="preserve">     i = LTD interest</t>
  </si>
  <si>
    <t>Sum Lines 10 thru 14</t>
  </si>
  <si>
    <t>Cost of Long-Term Debt:</t>
  </si>
  <si>
    <t>Line 15 / Line 7</t>
  </si>
  <si>
    <t>Preferred Equity Component:</t>
  </si>
  <si>
    <t>PF = Preferred Stock (Acct 204)</t>
  </si>
  <si>
    <t>112-113; 3; c</t>
  </si>
  <si>
    <t>d(pf) = Total Dividends Declared-Preferred Stocks (Acct 437)</t>
  </si>
  <si>
    <t>118-119; 29; c</t>
  </si>
  <si>
    <t xml:space="preserve">     Cost of Preferred Equity</t>
  </si>
  <si>
    <t>Line 21 / Line 20</t>
  </si>
  <si>
    <t>Common Equity Component:</t>
  </si>
  <si>
    <t>Proprietary Capital</t>
  </si>
  <si>
    <t>112-113; 16; c</t>
  </si>
  <si>
    <t>Less: Preferred Stock (Acct 204)</t>
  </si>
  <si>
    <t>Negative of Line 20 Above</t>
  </si>
  <si>
    <t>Less: Unappropriated Undistributed Subsidiary Earnings (Acct 216.1)</t>
  </si>
  <si>
    <t>112-113; 12; c</t>
  </si>
  <si>
    <t>Accumulated Other Comprehensive Income (Acct 219)</t>
  </si>
  <si>
    <t>112-113; 15; c</t>
  </si>
  <si>
    <t xml:space="preserve">     CS = Common Stock</t>
  </si>
  <si>
    <t>Sum Lines 25 thru 28</t>
  </si>
  <si>
    <t>Base Return on Common Equity:</t>
  </si>
  <si>
    <t>TO5 Offer of Settlement; Section II.A.1.5.1</t>
  </si>
  <si>
    <t>(a)</t>
  </si>
  <si>
    <t>(b)</t>
  </si>
  <si>
    <t>(c)</t>
  </si>
  <si>
    <t>(d) = (b) x (c)</t>
  </si>
  <si>
    <t>Cap. Struct.</t>
  </si>
  <si>
    <t>Cost of</t>
  </si>
  <si>
    <t>Weighted</t>
  </si>
  <si>
    <t>Weighted Cost of Capital:</t>
  </si>
  <si>
    <r>
      <t xml:space="preserve">Amounts </t>
    </r>
    <r>
      <rPr>
        <b/>
        <vertAlign val="superscript"/>
        <sz val="12"/>
        <rFont val="Times New Roman"/>
        <family val="1"/>
      </rPr>
      <t>1</t>
    </r>
  </si>
  <si>
    <t>Ratio</t>
  </si>
  <si>
    <t>Capital</t>
  </si>
  <si>
    <t>Cost of Capital</t>
  </si>
  <si>
    <t>Long-Term Debt</t>
  </si>
  <si>
    <t>Col. c = Line 17 Above</t>
  </si>
  <si>
    <t>Preferred Equity</t>
  </si>
  <si>
    <t>Col. c = Line 22 Above</t>
  </si>
  <si>
    <t>Common Equity</t>
  </si>
  <si>
    <t>Col. c = Line 32 Above</t>
  </si>
  <si>
    <t xml:space="preserve">     Total Capital</t>
  </si>
  <si>
    <t>Sum Lines 37 thru 39</t>
  </si>
  <si>
    <t>Cost of Equity Component (Preferred &amp; Common):</t>
  </si>
  <si>
    <t>Line 38 + Line 39; Col. d</t>
  </si>
  <si>
    <r>
      <t>CAISO Participation ROE Adder:</t>
    </r>
    <r>
      <rPr>
        <sz val="12"/>
        <rFont val="Times New Roman"/>
        <family val="1"/>
      </rPr>
      <t xml:space="preserve"> </t>
    </r>
  </si>
  <si>
    <t>189 FERC ¶ 61,248 at Page 17</t>
  </si>
  <si>
    <t>Shall be Zero for ROE Adder</t>
  </si>
  <si>
    <t>Col. c = Line 45 Above</t>
  </si>
  <si>
    <t>Sum Lines 50 thru 52</t>
  </si>
  <si>
    <t>Cost of Common Equity Component (CAISO Participation ROE Adder):</t>
  </si>
  <si>
    <t>Line 52; Col. d</t>
  </si>
  <si>
    <t>Amount is based upon December 31 balances.</t>
  </si>
  <si>
    <r>
      <t>Incentive Return on Common Equity:</t>
    </r>
    <r>
      <rPr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1</t>
    </r>
  </si>
  <si>
    <t>Incentive Weighted Cost of Capital:</t>
  </si>
  <si>
    <r>
      <t xml:space="preserve">Amounts </t>
    </r>
    <r>
      <rPr>
        <b/>
        <vertAlign val="superscript"/>
        <sz val="12"/>
        <rFont val="Times New Roman"/>
        <family val="1"/>
      </rPr>
      <t>2</t>
    </r>
  </si>
  <si>
    <t>Col. c = Page 1, Line 17</t>
  </si>
  <si>
    <t>Col. c = Page 1, Line 22</t>
  </si>
  <si>
    <t>Col. c = Line 1 Above</t>
  </si>
  <si>
    <t>Sum Lines 6 thru 8</t>
  </si>
  <si>
    <t>Incentive Cost of Equity Component (Preferred &amp; Common):</t>
  </si>
  <si>
    <t>Line 7 + Line 8; Col. d</t>
  </si>
  <si>
    <t>Order No. 679, 116 FERC ¶ 61,057 at P 326</t>
  </si>
  <si>
    <t>Col. c = Line 14 Above</t>
  </si>
  <si>
    <t>Line 21; Col. d</t>
  </si>
  <si>
    <t>The Incentive Return on Common Equity will be tracked and shown separately for each project. As a result, lines 1 through 24 will be repeated for each project.</t>
  </si>
  <si>
    <r>
      <t xml:space="preserve">Cost of Capital Rate </t>
    </r>
    <r>
      <rPr>
        <u/>
        <vertAlign val="subscript"/>
        <sz val="12"/>
        <rFont val="Times New Roman"/>
        <family val="1"/>
      </rPr>
      <t>(COCR)</t>
    </r>
    <r>
      <rPr>
        <u/>
        <sz val="12"/>
        <rFont val="Times New Roman"/>
        <family val="1"/>
      </rPr>
      <t xml:space="preserve"> Calculation - Base ROE:</t>
    </r>
  </si>
  <si>
    <t>A. Federal Income Tax Component:</t>
  </si>
  <si>
    <t>Where:</t>
  </si>
  <si>
    <t xml:space="preserve">     A = Sum of Preferred Stock and Return on Equity Component</t>
  </si>
  <si>
    <t>Page 1; Line 42</t>
  </si>
  <si>
    <t xml:space="preserve">     B = Transmission Total Federal Tax Adjustments</t>
  </si>
  <si>
    <t>Negative of Statement AR; Line 9</t>
  </si>
  <si>
    <t xml:space="preserve">     C = Equity AFUDC Component of Transmission Depreciation Expense</t>
  </si>
  <si>
    <t>AV-1A; Line 49</t>
  </si>
  <si>
    <t xml:space="preserve">     D = Transmission Rate Base</t>
  </si>
  <si>
    <t>Pg3.3 Rev Statement BK-1; Page 3; Line 27</t>
  </si>
  <si>
    <t xml:space="preserve">     FT = Federal Income Tax Rate for Rate Effective Period</t>
  </si>
  <si>
    <t>21%</t>
  </si>
  <si>
    <t>Federal Income Tax Rate</t>
  </si>
  <si>
    <t>Federal Income Tax    =    (((A) + (C / D)) * FT) - (B / D)</t>
  </si>
  <si>
    <t>Federal Income Tax Expense</t>
  </si>
  <si>
    <t xml:space="preserve">                                                         (1 - FT)</t>
  </si>
  <si>
    <t>B. State Income Tax Component:</t>
  </si>
  <si>
    <t>Line 6 Above</t>
  </si>
  <si>
    <t xml:space="preserve">     B = Transmission Total State Tax Adjustments</t>
  </si>
  <si>
    <t>Negative of Statement AT; Line 9</t>
  </si>
  <si>
    <t>Line 8 Above</t>
  </si>
  <si>
    <t>Line 9 Above</t>
  </si>
  <si>
    <t xml:space="preserve">     FT = Federal Income Tax Expense</t>
  </si>
  <si>
    <t>Line 12 Above</t>
  </si>
  <si>
    <t xml:space="preserve">     ST = State Income Tax Rate for Rate Effective Period</t>
  </si>
  <si>
    <t>8.84%</t>
  </si>
  <si>
    <t>State Income Tax Rate</t>
  </si>
  <si>
    <t>State Income Tax    =    (((A) + (C / D) + Federal Income Tax) * (ST)) - (B / D)</t>
  </si>
  <si>
    <t>State Income Tax Expense</t>
  </si>
  <si>
    <t xml:space="preserve">                                                                     (1 - ST)</t>
  </si>
  <si>
    <t>C. Total Federal &amp; State Income Tax Rate:</t>
  </si>
  <si>
    <t>Line 12 + Line 25</t>
  </si>
  <si>
    <t>D. Total Weighted Cost of Capital:</t>
  </si>
  <si>
    <t>Page 1; Line 40</t>
  </si>
  <si>
    <r>
      <t xml:space="preserve">E. Cost of Capital Rate </t>
    </r>
    <r>
      <rPr>
        <u/>
        <vertAlign val="subscript"/>
        <sz val="12"/>
        <rFont val="Times New Roman"/>
        <family val="1"/>
      </rPr>
      <t>(COCR)</t>
    </r>
    <r>
      <rPr>
        <u/>
        <sz val="12"/>
        <rFont val="Times New Roman"/>
        <family val="1"/>
      </rPr>
      <t xml:space="preserve"> - Base ROE:</t>
    </r>
  </si>
  <si>
    <t>Line 28 + Line 30</t>
  </si>
  <si>
    <r>
      <t xml:space="preserve">Cost of Capital Rate </t>
    </r>
    <r>
      <rPr>
        <u/>
        <vertAlign val="subscript"/>
        <sz val="12"/>
        <rFont val="Times New Roman"/>
        <family val="1"/>
      </rPr>
      <t>(COCR)</t>
    </r>
    <r>
      <rPr>
        <u/>
        <sz val="12"/>
        <rFont val="Times New Roman"/>
        <family val="1"/>
      </rPr>
      <t xml:space="preserve"> Calculation - CAISO Participation ROE Adder:</t>
    </r>
  </si>
  <si>
    <t xml:space="preserve">     A = Cost of Common Equity Component - CAISO Participation ROE Adder</t>
  </si>
  <si>
    <t>Page 1; Line 55</t>
  </si>
  <si>
    <t>Line 40 Above</t>
  </si>
  <si>
    <t>Line 42 Above</t>
  </si>
  <si>
    <t>Line 43 Above</t>
  </si>
  <si>
    <t>Line 46 Above</t>
  </si>
  <si>
    <t>Line 46 + Line 59</t>
  </si>
  <si>
    <t>D. Total Weighted Cost of Common Equity - CAISO Participation ROE Adder:</t>
  </si>
  <si>
    <t>Page 1; Line 53</t>
  </si>
  <si>
    <r>
      <t xml:space="preserve">E. Cost of Capital Rate </t>
    </r>
    <r>
      <rPr>
        <u/>
        <vertAlign val="subscript"/>
        <sz val="12"/>
        <rFont val="Times New Roman"/>
        <family val="1"/>
      </rPr>
      <t>(COCR)</t>
    </r>
    <r>
      <rPr>
        <u/>
        <sz val="12"/>
        <rFont val="Times New Roman"/>
        <family val="1"/>
      </rPr>
      <t xml:space="preserve"> - CAISO Participation ROE Adder:</t>
    </r>
  </si>
  <si>
    <t>Line 62 + Line 64</t>
  </si>
  <si>
    <r>
      <t xml:space="preserve">Incentive Cost of Capital Rate </t>
    </r>
    <r>
      <rPr>
        <u/>
        <vertAlign val="subscript"/>
        <sz val="12"/>
        <rFont val="Times New Roman"/>
        <family val="1"/>
      </rPr>
      <t>(ICOCR)</t>
    </r>
    <r>
      <rPr>
        <u/>
        <sz val="12"/>
        <rFont val="Times New Roman"/>
        <family val="1"/>
      </rPr>
      <t xml:space="preserve"> Calculation - Base ROE:</t>
    </r>
    <r>
      <rPr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1</t>
    </r>
  </si>
  <si>
    <t>Page 2; Line 11</t>
  </si>
  <si>
    <t>Shall be Zero for Incentive ROE Projects</t>
  </si>
  <si>
    <t xml:space="preserve">     D = Total Incentive ROE Project Transmission Rate Base</t>
  </si>
  <si>
    <t>Statement BK-1; Page 3; Line 32</t>
  </si>
  <si>
    <t>Page 3; Line 10</t>
  </si>
  <si>
    <t xml:space="preserve">Federal Income Tax    =    (((A) + (C / D)) * FT) - (B / D) </t>
  </si>
  <si>
    <t xml:space="preserve">Federal Income Tax Expense </t>
  </si>
  <si>
    <t>Page 3; Line 23</t>
  </si>
  <si>
    <t>D. Total Incentive Weighted Cost of Capital:</t>
  </si>
  <si>
    <t>Page 2; Line 9</t>
  </si>
  <si>
    <r>
      <t xml:space="preserve">E. Incentive Cost of Capital Rate </t>
    </r>
    <r>
      <rPr>
        <u/>
        <vertAlign val="subscript"/>
        <sz val="12"/>
        <rFont val="Times New Roman"/>
        <family val="1"/>
      </rPr>
      <t>(ICOCR)</t>
    </r>
    <r>
      <rPr>
        <u/>
        <sz val="12"/>
        <rFont val="Times New Roman"/>
        <family val="1"/>
      </rPr>
      <t xml:space="preserve"> - Base ROE:</t>
    </r>
  </si>
  <si>
    <t>Page 2; Line 24</t>
  </si>
  <si>
    <t>Page 3; Line 44</t>
  </si>
  <si>
    <t>Page 3; Line 57</t>
  </si>
  <si>
    <t>Page 2; Line 22</t>
  </si>
  <si>
    <t>The Incentive Cost of Capital Rate calculation will be tracked and shown separately for each project. As a result, lines 1 through 66 will be repeated for each project.</t>
  </si>
  <si>
    <t>Source: As Filed TO5 Cycle 6; Rev Stmt AV; ER25-270</t>
  </si>
  <si>
    <t>Derivation of Interest Expense on Other BTRR Adjustment Applicable to TO5 Cycle 6</t>
  </si>
  <si>
    <t>Col. 1</t>
  </si>
  <si>
    <t>Col. 2</t>
  </si>
  <si>
    <t>Col. 3</t>
  </si>
  <si>
    <t>Col. 4</t>
  </si>
  <si>
    <t>Col. 5</t>
  </si>
  <si>
    <t>Col. 6</t>
  </si>
  <si>
    <t>Calculations:</t>
  </si>
  <si>
    <t>= Col. 2 - Col. 6</t>
  </si>
  <si>
    <t>See Footnote 2</t>
  </si>
  <si>
    <t>See Footnote 3</t>
  </si>
  <si>
    <t>= Col. 4 + Col. 5</t>
  </si>
  <si>
    <t>Cumulative</t>
  </si>
  <si>
    <t>Monthly</t>
  </si>
  <si>
    <t>Overcollection (-) or</t>
  </si>
  <si>
    <t>Undercollection (+)</t>
  </si>
  <si>
    <t>Interest</t>
  </si>
  <si>
    <t>in Revenue</t>
  </si>
  <si>
    <t>Month</t>
  </si>
  <si>
    <t>Year</t>
  </si>
  <si>
    <r>
      <t xml:space="preserve">Rate </t>
    </r>
    <r>
      <rPr>
        <b/>
        <vertAlign val="superscript"/>
        <sz val="12"/>
        <rFont val="Times New Roman"/>
        <family val="1"/>
      </rPr>
      <t>1</t>
    </r>
  </si>
  <si>
    <t>wo Interest</t>
  </si>
  <si>
    <t>with Interest</t>
  </si>
  <si>
    <t>January</t>
  </si>
  <si>
    <t>February</t>
  </si>
  <si>
    <t xml:space="preserve">March   </t>
  </si>
  <si>
    <t xml:space="preserve">April   </t>
  </si>
  <si>
    <t xml:space="preserve">May   </t>
  </si>
  <si>
    <t xml:space="preserve">June   </t>
  </si>
  <si>
    <t xml:space="preserve">July   </t>
  </si>
  <si>
    <t xml:space="preserve">August   </t>
  </si>
  <si>
    <t xml:space="preserve">September   </t>
  </si>
  <si>
    <t xml:space="preserve">October   </t>
  </si>
  <si>
    <t xml:space="preserve">November   </t>
  </si>
  <si>
    <t xml:space="preserve">December   </t>
  </si>
  <si>
    <t>Rates specified on the FERC website pursuant to Section 35.19a of the Commission regulation.</t>
  </si>
  <si>
    <t>Derived using the prior month balance in Column 6 plus the current month balance in Column 2.</t>
  </si>
  <si>
    <t>Interest is calculated using an average of beginning and ending balances: 1) in month 1, the average is 1/2 of balance in Column 2; and 2) in subsequent</t>
  </si>
  <si>
    <t>months is the average of prior month balance in Column 6 and the current month balance in Column 4.</t>
  </si>
  <si>
    <t>Posted FERC Interest rates</t>
  </si>
  <si>
    <t>Source: https://www.ferc.gov/interest-calculation-rates-and-methodology</t>
  </si>
  <si>
    <t>Estimated FERC Interest rates</t>
  </si>
  <si>
    <t>Items in BOLD have changed for AFUDC adjustments resulting from TO6 settlement negotiations and capital related cost adjustments discovered as part of the Transmission Project Review process.</t>
  </si>
  <si>
    <t>Total BTRR Adjustment Including Franchise Fees Expense (CAISO)</t>
  </si>
  <si>
    <t>Total BTRR Adjustment Including FF&amp;U (Non CAISO)</t>
  </si>
  <si>
    <t>TO5 Cycle 6 Other BTRR Adjustments</t>
  </si>
  <si>
    <r>
      <t>TO6 Cycle 3 Annual Informational Filing</t>
    </r>
    <r>
      <rPr>
        <b/>
        <vertAlign val="superscript"/>
        <sz val="14"/>
        <color theme="1"/>
        <rFont val="Times New Roman"/>
        <family val="1"/>
      </rPr>
      <t>1</t>
    </r>
  </si>
  <si>
    <t>Section C.5 of the Protocols provides a mechanism for SDG&amp;E to correct errors that affected the TU TRR in a previous Informational Filing. In the instant TO6 Cycle 3 Annual Informational Filing, SDG&amp;E is correcting its prior TO5 Cycle 6 filing for approximately ($1,284K), for a true-up to estimated funds associated with the CAISO Adder's impact on AFUDC and project charges inadvertently included in rate base in prior periods.</t>
  </si>
  <si>
    <t>BTRR Adjustment due to TO5 Cycle 6 All Rate Base Adjustments: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</si>
</sst>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#,##0.0_);\(#,##0.0\)"/>
    <numFmt numFmtId="167" formatCode="0.0000%"/>
    <numFmt numFmtId="168" formatCode="_(&quot;$&quot;* #,##0,_);_(&quot;$&quot;* \(#,##0,\);_(&quot;$&quot;* &quot;-&quot;??_);_(@_)"/>
    <numFmt numFmtId="169" formatCode="&quot;$&quot;#,##0,_);[Red]\(&quot;$&quot;#,##0,\)"/>
    <numFmt numFmtId="170" formatCode="0.000000"/>
    <numFmt numFmtId="171" formatCode="0.000%"/>
    <numFmt numFmtId="172" formatCode="0.000000000%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b/>
      <sz val="12"/>
      <name val="Arial"/>
      <family val="2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color rgb="FFFF0000"/>
      <name val="Times New Roman"/>
      <family val="1"/>
    </font>
    <font>
      <sz val="10"/>
      <name val="Arial"/>
      <family val="2"/>
    </font>
    <font>
      <b/>
      <vertAlign val="superscript"/>
      <sz val="12"/>
      <name val="Times New Roman"/>
      <family val="1"/>
    </font>
    <font>
      <b/>
      <u/>
      <sz val="12"/>
      <name val="Times New Roman"/>
      <family val="1"/>
    </font>
    <font>
      <vertAlign val="subscript"/>
      <sz val="12"/>
      <name val="Times New Roman"/>
      <family val="1"/>
    </font>
    <font>
      <b/>
      <u/>
      <vertAlign val="subscript"/>
      <sz val="12"/>
      <name val="Times New Roman"/>
      <family val="1"/>
    </font>
    <font>
      <u/>
      <sz val="12"/>
      <name val="Times New Roman"/>
      <family val="1"/>
    </font>
    <font>
      <b/>
      <vertAlign val="subscript"/>
      <sz val="12"/>
      <name val="Times New Roman"/>
      <family val="1"/>
    </font>
    <font>
      <i/>
      <sz val="12"/>
      <name val="Times New Roman"/>
      <family val="1"/>
    </font>
    <font>
      <sz val="11"/>
      <name val="Calibri"/>
      <family val="2"/>
      <scheme val="minor"/>
    </font>
    <font>
      <b/>
      <sz val="14"/>
      <name val="Times New Roman"/>
      <family val="1"/>
    </font>
    <font>
      <b/>
      <vertAlign val="superscript"/>
      <sz val="11"/>
      <name val="Times New Roman"/>
      <family val="1"/>
    </font>
    <font>
      <b/>
      <sz val="14"/>
      <color theme="1"/>
      <name val="Times New Roman"/>
      <family val="1"/>
    </font>
    <font>
      <b/>
      <vertAlign val="superscript"/>
      <sz val="11"/>
      <color theme="1"/>
      <name val="Times New Roman"/>
      <family val="1"/>
    </font>
    <font>
      <b/>
      <sz val="11"/>
      <color rgb="FFFF0000"/>
      <name val="Calibri"/>
      <family val="2"/>
      <scheme val="minor"/>
    </font>
    <font>
      <b/>
      <i/>
      <sz val="12"/>
      <name val="Times New Roman"/>
      <family val="1"/>
    </font>
    <font>
      <strike/>
      <sz val="12"/>
      <name val="Times New Roman"/>
      <family val="1"/>
    </font>
    <font>
      <u/>
      <vertAlign val="subscript"/>
      <sz val="12"/>
      <name val="Times New Roman"/>
      <family val="1"/>
    </font>
    <font>
      <b/>
      <sz val="12"/>
      <name val="Calibri"/>
      <family val="2"/>
    </font>
    <font>
      <sz val="11"/>
      <name val="Times New Roman"/>
      <family val="1"/>
    </font>
    <font>
      <b/>
      <sz val="11"/>
      <name val="Times New Roman"/>
      <family val="1"/>
    </font>
    <font>
      <vertAlign val="superscript"/>
      <sz val="12"/>
      <name val="Times New Roman"/>
      <family val="1"/>
    </font>
    <font>
      <b/>
      <strike/>
      <sz val="12"/>
      <color rgb="FFFF0000"/>
      <name val="Times New Roman"/>
      <family val="1"/>
    </font>
    <font>
      <sz val="12"/>
      <name val="Calibri"/>
      <family val="2"/>
    </font>
    <font>
      <sz val="12"/>
      <color rgb="FFFF0000"/>
      <name val="Times New Roman"/>
      <family val="1"/>
    </font>
    <font>
      <b/>
      <vertAlign val="superscript"/>
      <sz val="14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0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8" fillId="0" borderId="0" applyFont="0" applyFill="0" applyBorder="0" applyAlignment="0" applyProtection="0"/>
  </cellStyleXfs>
  <cellXfs count="284">
    <xf numFmtId="0" fontId="0" fillId="0" borderId="0" xfId="0"/>
    <xf numFmtId="0" fontId="4" fillId="0" borderId="0" xfId="0" applyFont="1"/>
    <xf numFmtId="0" fontId="6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0" xfId="4" applyFont="1"/>
    <xf numFmtId="165" fontId="6" fillId="0" borderId="0" xfId="1" applyNumberFormat="1" applyFont="1"/>
    <xf numFmtId="165" fontId="6" fillId="0" borderId="1" xfId="1" applyNumberFormat="1" applyFont="1" applyBorder="1"/>
    <xf numFmtId="0" fontId="6" fillId="0" borderId="0" xfId="0" applyFont="1" applyAlignment="1">
      <alignment horizontal="center" vertical="center"/>
    </xf>
    <xf numFmtId="165" fontId="6" fillId="0" borderId="0" xfId="0" applyNumberFormat="1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165" fontId="6" fillId="0" borderId="0" xfId="0" applyNumberFormat="1" applyFont="1" applyAlignment="1">
      <alignment vertical="center"/>
    </xf>
    <xf numFmtId="164" fontId="6" fillId="0" borderId="0" xfId="0" applyNumberFormat="1" applyFont="1" applyAlignment="1">
      <alignment vertical="center"/>
    </xf>
    <xf numFmtId="0" fontId="3" fillId="0" borderId="0" xfId="0" applyFont="1" applyAlignment="1">
      <alignment horizontal="left" vertical="center"/>
    </xf>
    <xf numFmtId="0" fontId="6" fillId="0" borderId="0" xfId="0" quotePrefix="1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10" fontId="6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quotePrefix="1" applyFont="1" applyAlignment="1">
      <alignment vertical="center"/>
    </xf>
    <xf numFmtId="167" fontId="6" fillId="2" borderId="1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0" fillId="0" borderId="0" xfId="0" quotePrefix="1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3" fillId="0" borderId="1" xfId="15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" fillId="0" borderId="0" xfId="15" applyFont="1" applyAlignment="1">
      <alignment horizontal="left" vertical="center"/>
    </xf>
    <xf numFmtId="164" fontId="6" fillId="0" borderId="0" xfId="2" applyNumberFormat="1" applyFont="1" applyAlignment="1">
      <alignment horizontal="center" vertical="center"/>
    </xf>
    <xf numFmtId="10" fontId="6" fillId="3" borderId="0" xfId="3" applyNumberFormat="1" applyFont="1" applyFill="1" applyBorder="1"/>
    <xf numFmtId="165" fontId="6" fillId="0" borderId="0" xfId="1" applyNumberFormat="1" applyFont="1" applyAlignment="1">
      <alignment horizontal="center" vertical="center"/>
    </xf>
    <xf numFmtId="0" fontId="6" fillId="0" borderId="1" xfId="15" applyFont="1" applyBorder="1" applyAlignment="1">
      <alignment horizontal="left" vertical="center"/>
    </xf>
    <xf numFmtId="165" fontId="6" fillId="0" borderId="1" xfId="0" applyNumberFormat="1" applyFont="1" applyBorder="1" applyAlignment="1">
      <alignment horizontal="center" vertical="center"/>
    </xf>
    <xf numFmtId="10" fontId="6" fillId="3" borderId="1" xfId="3" applyNumberFormat="1" applyFont="1" applyFill="1" applyBorder="1"/>
    <xf numFmtId="165" fontId="5" fillId="0" borderId="1" xfId="1" applyNumberFormat="1" applyFont="1" applyBorder="1" applyAlignment="1">
      <alignment horizontal="center" vertical="center"/>
    </xf>
    <xf numFmtId="1" fontId="6" fillId="0" borderId="0" xfId="15" applyNumberFormat="1" applyFont="1" applyAlignment="1">
      <alignment horizontal="center" vertical="center"/>
    </xf>
    <xf numFmtId="10" fontId="5" fillId="0" borderId="0" xfId="3" applyNumberFormat="1" applyFont="1" applyAlignment="1">
      <alignment vertical="center"/>
    </xf>
    <xf numFmtId="1" fontId="6" fillId="0" borderId="1" xfId="15" applyNumberFormat="1" applyFont="1" applyBorder="1" applyAlignment="1">
      <alignment horizontal="center" vertical="center"/>
    </xf>
    <xf numFmtId="165" fontId="6" fillId="0" borderId="1" xfId="1" applyNumberFormat="1" applyFont="1" applyFill="1" applyBorder="1" applyAlignment="1">
      <alignment horizontal="right" vertical="center"/>
    </xf>
    <xf numFmtId="165" fontId="5" fillId="0" borderId="0" xfId="1" applyNumberFormat="1" applyFont="1" applyBorder="1" applyAlignment="1">
      <alignment horizontal="center" vertical="center"/>
    </xf>
    <xf numFmtId="165" fontId="6" fillId="0" borderId="0" xfId="1" applyNumberFormat="1" applyFont="1" applyFill="1" applyBorder="1" applyAlignment="1">
      <alignment horizontal="right" vertical="center"/>
    </xf>
    <xf numFmtId="168" fontId="5" fillId="0" borderId="0" xfId="2" applyNumberFormat="1" applyFont="1" applyBorder="1" applyAlignment="1">
      <alignment vertical="center"/>
    </xf>
    <xf numFmtId="168" fontId="5" fillId="0" borderId="0" xfId="2" applyNumberFormat="1" applyFont="1" applyAlignment="1">
      <alignment vertical="center"/>
    </xf>
    <xf numFmtId="168" fontId="6" fillId="0" borderId="0" xfId="2" applyNumberFormat="1" applyFont="1" applyFill="1" applyAlignment="1">
      <alignment vertical="center"/>
    </xf>
    <xf numFmtId="169" fontId="5" fillId="0" borderId="0" xfId="0" applyNumberFormat="1" applyFont="1" applyAlignment="1">
      <alignment vertical="center"/>
    </xf>
    <xf numFmtId="169" fontId="6" fillId="0" borderId="0" xfId="0" applyNumberFormat="1" applyFont="1" applyAlignment="1">
      <alignment vertical="center"/>
    </xf>
    <xf numFmtId="0" fontId="9" fillId="0" borderId="0" xfId="17" quotePrefix="1" applyFont="1" applyAlignment="1">
      <alignment horizontal="center" vertical="center"/>
    </xf>
    <xf numFmtId="0" fontId="2" fillId="0" borderId="0" xfId="0" applyFont="1" applyAlignment="1">
      <alignment vertical="center"/>
    </xf>
    <xf numFmtId="5" fontId="3" fillId="0" borderId="0" xfId="0" applyNumberFormat="1" applyFont="1" applyAlignment="1" applyProtection="1">
      <alignment horizontal="center" vertical="center"/>
      <protection locked="0"/>
    </xf>
    <xf numFmtId="0" fontId="13" fillId="0" borderId="0" xfId="0" applyFont="1" applyAlignment="1">
      <alignment horizontal="left" vertical="center"/>
    </xf>
    <xf numFmtId="0" fontId="6" fillId="0" borderId="0" xfId="14" applyFont="1" applyAlignment="1">
      <alignment horizontal="left" vertical="center"/>
    </xf>
    <xf numFmtId="0" fontId="16" fillId="0" borderId="0" xfId="4" applyFont="1"/>
    <xf numFmtId="0" fontId="17" fillId="0" borderId="0" xfId="4" applyFont="1" applyAlignment="1">
      <alignment horizontal="centerContinuous" vertical="justify"/>
    </xf>
    <xf numFmtId="0" fontId="3" fillId="0" borderId="0" xfId="4" applyFont="1" applyAlignment="1">
      <alignment horizontal="centerContinuous" vertical="justify"/>
    </xf>
    <xf numFmtId="0" fontId="17" fillId="0" borderId="0" xfId="4" applyFont="1" applyAlignment="1">
      <alignment horizontal="centerContinuous"/>
    </xf>
    <xf numFmtId="0" fontId="10" fillId="0" borderId="0" xfId="4" quotePrefix="1" applyFont="1" applyAlignment="1">
      <alignment horizontal="center"/>
    </xf>
    <xf numFmtId="0" fontId="10" fillId="0" borderId="0" xfId="4" applyFont="1"/>
    <xf numFmtId="0" fontId="10" fillId="0" borderId="0" xfId="4" applyFont="1" applyAlignment="1">
      <alignment horizontal="center"/>
    </xf>
    <xf numFmtId="0" fontId="3" fillId="0" borderId="0" xfId="4" applyFont="1" applyAlignment="1">
      <alignment horizontal="center"/>
    </xf>
    <xf numFmtId="0" fontId="6" fillId="0" borderId="0" xfId="4" applyFont="1" applyAlignment="1">
      <alignment horizontal="center"/>
    </xf>
    <xf numFmtId="164" fontId="6" fillId="0" borderId="0" xfId="5" applyNumberFormat="1" applyFont="1"/>
    <xf numFmtId="165" fontId="6" fillId="0" borderId="1" xfId="6" applyNumberFormat="1" applyFont="1" applyBorder="1"/>
    <xf numFmtId="165" fontId="6" fillId="0" borderId="0" xfId="6" applyNumberFormat="1" applyFont="1"/>
    <xf numFmtId="165" fontId="6" fillId="0" borderId="0" xfId="6" applyNumberFormat="1" applyFont="1" applyBorder="1"/>
    <xf numFmtId="0" fontId="6" fillId="0" borderId="0" xfId="4" applyFont="1" applyAlignment="1">
      <alignment horizontal="left"/>
    </xf>
    <xf numFmtId="165" fontId="6" fillId="0" borderId="0" xfId="1" applyNumberFormat="1" applyFont="1" applyBorder="1"/>
    <xf numFmtId="0" fontId="3" fillId="0" borderId="0" xfId="4" applyFont="1"/>
    <xf numFmtId="164" fontId="6" fillId="0" borderId="0" xfId="4" applyNumberFormat="1" applyFont="1"/>
    <xf numFmtId="164" fontId="3" fillId="0" borderId="2" xfId="5" applyNumberFormat="1" applyFont="1" applyBorder="1"/>
    <xf numFmtId="0" fontId="18" fillId="0" borderId="0" xfId="4" applyFont="1" applyAlignment="1">
      <alignment horizontal="center"/>
    </xf>
    <xf numFmtId="0" fontId="6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9" fillId="0" borderId="0" xfId="4" applyFont="1" applyAlignment="1">
      <alignment horizontal="centerContinuous" vertical="center"/>
    </xf>
    <xf numFmtId="0" fontId="3" fillId="0" borderId="0" xfId="0" quotePrefix="1" applyFont="1" applyAlignment="1">
      <alignment horizontal="center" vertical="center"/>
    </xf>
    <xf numFmtId="165" fontId="6" fillId="0" borderId="1" xfId="1" applyNumberFormat="1" applyFont="1" applyBorder="1" applyAlignment="1">
      <alignment horizontal="center" vertical="center"/>
    </xf>
    <xf numFmtId="5" fontId="6" fillId="0" borderId="0" xfId="0" applyNumberFormat="1" applyFont="1" applyAlignment="1">
      <alignment horizontal="center" vertical="center"/>
    </xf>
    <xf numFmtId="165" fontId="6" fillId="0" borderId="0" xfId="0" applyNumberFormat="1" applyFont="1" applyAlignment="1">
      <alignment horizontal="right" vertical="center"/>
    </xf>
    <xf numFmtId="165" fontId="6" fillId="0" borderId="1" xfId="0" applyNumberFormat="1" applyFont="1" applyBorder="1" applyAlignment="1">
      <alignment horizontal="right" vertical="center"/>
    </xf>
    <xf numFmtId="164" fontId="6" fillId="0" borderId="2" xfId="0" applyNumberFormat="1" applyFont="1" applyBorder="1" applyAlignment="1">
      <alignment horizontal="right" vertical="center"/>
    </xf>
    <xf numFmtId="0" fontId="9" fillId="0" borderId="0" xfId="0" quotePrefix="1" applyFont="1" applyAlignment="1">
      <alignment horizontal="center" vertical="center"/>
    </xf>
    <xf numFmtId="164" fontId="6" fillId="0" borderId="3" xfId="0" applyNumberFormat="1" applyFont="1" applyBorder="1" applyAlignment="1">
      <alignment horizontal="right" vertical="center"/>
    </xf>
    <xf numFmtId="164" fontId="6" fillId="0" borderId="0" xfId="0" applyNumberFormat="1" applyFont="1" applyAlignment="1">
      <alignment horizontal="right" vertical="center"/>
    </xf>
    <xf numFmtId="164" fontId="6" fillId="2" borderId="0" xfId="0" applyNumberFormat="1" applyFont="1" applyFill="1" applyAlignment="1">
      <alignment horizontal="right" vertical="center"/>
    </xf>
    <xf numFmtId="165" fontId="6" fillId="2" borderId="0" xfId="0" applyNumberFormat="1" applyFont="1" applyFill="1" applyAlignment="1">
      <alignment horizontal="right" vertical="center"/>
    </xf>
    <xf numFmtId="165" fontId="6" fillId="2" borderId="1" xfId="0" applyNumberFormat="1" applyFont="1" applyFill="1" applyBorder="1" applyAlignment="1">
      <alignment horizontal="right" vertical="center"/>
    </xf>
    <xf numFmtId="164" fontId="6" fillId="0" borderId="4" xfId="0" applyNumberFormat="1" applyFont="1" applyBorder="1" applyAlignment="1">
      <alignment horizontal="right" vertical="center"/>
    </xf>
    <xf numFmtId="165" fontId="6" fillId="2" borderId="0" xfId="0" applyNumberFormat="1" applyFont="1" applyFill="1" applyAlignment="1">
      <alignment vertical="center"/>
    </xf>
    <xf numFmtId="165" fontId="6" fillId="2" borderId="0" xfId="0" applyNumberFormat="1" applyFont="1" applyFill="1" applyAlignment="1" applyProtection="1">
      <alignment horizontal="right" vertical="center"/>
      <protection locked="0"/>
    </xf>
    <xf numFmtId="164" fontId="6" fillId="2" borderId="0" xfId="0" applyNumberFormat="1" applyFont="1" applyFill="1" applyAlignment="1">
      <alignment horizontal="center" vertical="center"/>
    </xf>
    <xf numFmtId="1" fontId="6" fillId="0" borderId="0" xfId="14" applyNumberFormat="1" applyFont="1" applyAlignment="1">
      <alignment horizontal="center" vertical="center"/>
    </xf>
    <xf numFmtId="1" fontId="6" fillId="0" borderId="1" xfId="14" applyNumberFormat="1" applyFont="1" applyBorder="1" applyAlignment="1">
      <alignment horizontal="center" vertical="center"/>
    </xf>
    <xf numFmtId="164" fontId="5" fillId="0" borderId="0" xfId="2" applyNumberFormat="1" applyFont="1" applyAlignment="1">
      <alignment horizontal="right" vertical="center"/>
    </xf>
    <xf numFmtId="164" fontId="6" fillId="0" borderId="2" xfId="2" applyNumberFormat="1" applyFont="1" applyFill="1" applyBorder="1" applyAlignment="1">
      <alignment vertical="center"/>
    </xf>
    <xf numFmtId="165" fontId="5" fillId="0" borderId="0" xfId="1" applyNumberFormat="1" applyFont="1" applyAlignment="1">
      <alignment horizontal="right" vertical="center"/>
    </xf>
    <xf numFmtId="165" fontId="5" fillId="0" borderId="1" xfId="1" applyNumberFormat="1" applyFont="1" applyBorder="1" applyAlignment="1">
      <alignment horizontal="right" vertical="center"/>
    </xf>
    <xf numFmtId="165" fontId="5" fillId="0" borderId="0" xfId="1" applyNumberFormat="1" applyFont="1" applyBorder="1" applyAlignment="1">
      <alignment horizontal="right" vertical="center"/>
    </xf>
    <xf numFmtId="164" fontId="5" fillId="0" borderId="2" xfId="2" applyNumberFormat="1" applyFont="1" applyFill="1" applyBorder="1" applyAlignment="1">
      <alignment vertical="center"/>
    </xf>
    <xf numFmtId="0" fontId="5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vertical="center"/>
    </xf>
    <xf numFmtId="0" fontId="5" fillId="0" borderId="0" xfId="4" applyFont="1"/>
    <xf numFmtId="0" fontId="5" fillId="0" borderId="0" xfId="4" applyFont="1" applyAlignment="1">
      <alignment horizontal="center"/>
    </xf>
    <xf numFmtId="0" fontId="20" fillId="0" borderId="0" xfId="4" applyFont="1" applyAlignment="1">
      <alignment horizontal="center"/>
    </xf>
    <xf numFmtId="0" fontId="6" fillId="0" borderId="0" xfId="18" applyFont="1" applyAlignment="1">
      <alignment horizontal="left" vertical="center"/>
    </xf>
    <xf numFmtId="1" fontId="6" fillId="0" borderId="0" xfId="18" applyNumberFormat="1" applyFont="1" applyAlignment="1">
      <alignment horizontal="center" vertical="center"/>
    </xf>
    <xf numFmtId="0" fontId="6" fillId="0" borderId="1" xfId="18" applyFont="1" applyBorder="1" applyAlignment="1">
      <alignment horizontal="left" vertical="center"/>
    </xf>
    <xf numFmtId="1" fontId="6" fillId="0" borderId="1" xfId="18" applyNumberFormat="1" applyFont="1" applyBorder="1" applyAlignment="1">
      <alignment horizontal="center" vertical="center"/>
    </xf>
    <xf numFmtId="0" fontId="21" fillId="0" borderId="0" xfId="0" applyFont="1"/>
    <xf numFmtId="166" fontId="6" fillId="0" borderId="0" xfId="0" applyNumberFormat="1" applyFont="1" applyAlignment="1">
      <alignment horizontal="center" vertical="center"/>
    </xf>
    <xf numFmtId="5" fontId="6" fillId="0" borderId="1" xfId="0" applyNumberFormat="1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3" fontId="6" fillId="0" borderId="0" xfId="0" applyNumberFormat="1" applyFont="1" applyAlignment="1">
      <alignment vertical="center"/>
    </xf>
    <xf numFmtId="0" fontId="15" fillId="0" borderId="0" xfId="0" applyFont="1" applyAlignment="1">
      <alignment vertical="center"/>
    </xf>
    <xf numFmtId="6" fontId="6" fillId="0" borderId="0" xfId="0" applyNumberFormat="1" applyFont="1" applyAlignment="1">
      <alignment horizontal="right" vertical="center"/>
    </xf>
    <xf numFmtId="167" fontId="6" fillId="2" borderId="0" xfId="0" applyNumberFormat="1" applyFont="1" applyFill="1" applyAlignment="1">
      <alignment horizontal="right" vertical="center"/>
    </xf>
    <xf numFmtId="164" fontId="6" fillId="2" borderId="1" xfId="0" applyNumberFormat="1" applyFont="1" applyFill="1" applyBorder="1" applyAlignment="1">
      <alignment horizontal="right" vertical="center"/>
    </xf>
    <xf numFmtId="164" fontId="6" fillId="0" borderId="2" xfId="0" quotePrefix="1" applyNumberFormat="1" applyFont="1" applyBorder="1" applyAlignment="1">
      <alignment horizontal="right" vertical="center"/>
    </xf>
    <xf numFmtId="164" fontId="6" fillId="0" borderId="0" xfId="0" quotePrefix="1" applyNumberFormat="1" applyFont="1" applyAlignment="1">
      <alignment horizontal="right" vertical="center"/>
    </xf>
    <xf numFmtId="164" fontId="6" fillId="2" borderId="0" xfId="0" quotePrefix="1" applyNumberFormat="1" applyFont="1" applyFill="1" applyAlignment="1">
      <alignment horizontal="right" vertical="center"/>
    </xf>
    <xf numFmtId="0" fontId="9" fillId="0" borderId="0" xfId="0" applyFont="1" applyAlignment="1">
      <alignment vertical="center"/>
    </xf>
    <xf numFmtId="43" fontId="6" fillId="0" borderId="0" xfId="0" applyNumberFormat="1" applyFont="1" applyAlignment="1">
      <alignment horizontal="right" vertical="center"/>
    </xf>
    <xf numFmtId="167" fontId="6" fillId="4" borderId="1" xfId="0" applyNumberFormat="1" applyFont="1" applyFill="1" applyBorder="1" applyAlignment="1">
      <alignment horizontal="right" vertical="center"/>
    </xf>
    <xf numFmtId="167" fontId="6" fillId="2" borderId="0" xfId="0" quotePrefix="1" applyNumberFormat="1" applyFont="1" applyFill="1" applyAlignment="1">
      <alignment horizontal="right" vertical="center"/>
    </xf>
    <xf numFmtId="164" fontId="6" fillId="0" borderId="3" xfId="0" quotePrefix="1" applyNumberFormat="1" applyFont="1" applyBorder="1" applyAlignment="1">
      <alignment horizontal="right" vertical="center"/>
    </xf>
    <xf numFmtId="164" fontId="3" fillId="0" borderId="0" xfId="0" quotePrefix="1" applyNumberFormat="1" applyFont="1" applyAlignment="1">
      <alignment horizontal="right" vertical="center"/>
    </xf>
    <xf numFmtId="0" fontId="6" fillId="0" borderId="0" xfId="0" applyFont="1" applyAlignment="1" applyProtection="1">
      <alignment horizontal="center" vertical="center"/>
      <protection locked="0"/>
    </xf>
    <xf numFmtId="164" fontId="6" fillId="2" borderId="0" xfId="0" applyNumberFormat="1" applyFont="1" applyFill="1" applyAlignment="1" applyProtection="1">
      <alignment horizontal="right" vertical="center"/>
      <protection locked="0"/>
    </xf>
    <xf numFmtId="165" fontId="6" fillId="2" borderId="1" xfId="0" applyNumberFormat="1" applyFont="1" applyFill="1" applyBorder="1" applyAlignment="1" applyProtection="1">
      <alignment horizontal="right" vertical="center"/>
      <protection locked="0"/>
    </xf>
    <xf numFmtId="165" fontId="6" fillId="2" borderId="0" xfId="0" applyNumberFormat="1" applyFont="1" applyFill="1" applyAlignment="1">
      <alignment horizontal="center" vertical="center"/>
    </xf>
    <xf numFmtId="164" fontId="6" fillId="0" borderId="3" xfId="0" applyNumberFormat="1" applyFont="1" applyBorder="1" applyAlignment="1">
      <alignment horizontal="center" vertical="center"/>
    </xf>
    <xf numFmtId="164" fontId="22" fillId="0" borderId="0" xfId="0" applyNumberFormat="1" applyFont="1" applyAlignment="1">
      <alignment vertical="center"/>
    </xf>
    <xf numFmtId="6" fontId="6" fillId="0" borderId="0" xfId="0" applyNumberFormat="1" applyFont="1" applyAlignment="1">
      <alignment horizontal="left" vertical="center"/>
    </xf>
    <xf numFmtId="6" fontId="6" fillId="0" borderId="0" xfId="0" applyNumberFormat="1" applyFont="1" applyAlignment="1">
      <alignment vertical="center"/>
    </xf>
    <xf numFmtId="164" fontId="6" fillId="0" borderId="5" xfId="0" applyNumberFormat="1" applyFont="1" applyBorder="1" applyAlignment="1">
      <alignment horizontal="right" vertical="center"/>
    </xf>
    <xf numFmtId="10" fontId="6" fillId="0" borderId="0" xfId="3" applyNumberFormat="1" applyFont="1" applyAlignment="1">
      <alignment vertical="center"/>
    </xf>
    <xf numFmtId="43" fontId="6" fillId="0" borderId="0" xfId="1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15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164" fontId="6" fillId="3" borderId="0" xfId="0" applyNumberFormat="1" applyFont="1" applyFill="1" applyAlignment="1" applyProtection="1">
      <alignment vertical="center"/>
      <protection locked="0"/>
    </xf>
    <xf numFmtId="0" fontId="23" fillId="0" borderId="0" xfId="0" applyFont="1" applyAlignment="1">
      <alignment horizontal="center" vertical="center" wrapText="1"/>
    </xf>
    <xf numFmtId="165" fontId="6" fillId="3" borderId="0" xfId="0" applyNumberFormat="1" applyFont="1" applyFill="1" applyAlignment="1" applyProtection="1">
      <alignment vertical="center"/>
      <protection locked="0"/>
    </xf>
    <xf numFmtId="165" fontId="6" fillId="3" borderId="1" xfId="0" applyNumberFormat="1" applyFont="1" applyFill="1" applyBorder="1" applyAlignment="1" applyProtection="1">
      <alignment vertical="center"/>
      <protection locked="0"/>
    </xf>
    <xf numFmtId="164" fontId="6" fillId="0" borderId="3" xfId="0" applyNumberFormat="1" applyFont="1" applyBorder="1" applyAlignment="1">
      <alignment vertical="center"/>
    </xf>
    <xf numFmtId="164" fontId="6" fillId="0" borderId="5" xfId="0" applyNumberFormat="1" applyFont="1" applyBorder="1" applyAlignment="1" applyProtection="1">
      <alignment vertical="center"/>
      <protection locked="0"/>
    </xf>
    <xf numFmtId="164" fontId="6" fillId="0" borderId="0" xfId="0" applyNumberFormat="1" applyFont="1" applyAlignment="1" applyProtection="1">
      <alignment vertical="center"/>
      <protection locked="0"/>
    </xf>
    <xf numFmtId="10" fontId="6" fillId="0" borderId="2" xfId="0" applyNumberFormat="1" applyFont="1" applyBorder="1" applyAlignment="1">
      <alignment horizontal="right" vertical="center"/>
    </xf>
    <xf numFmtId="10" fontId="6" fillId="0" borderId="0" xfId="0" applyNumberFormat="1" applyFont="1" applyAlignment="1">
      <alignment horizontal="right" vertical="center"/>
    </xf>
    <xf numFmtId="164" fontId="6" fillId="3" borderId="1" xfId="0" applyNumberFormat="1" applyFont="1" applyFill="1" applyBorder="1" applyAlignment="1" applyProtection="1">
      <alignment vertical="center"/>
      <protection locked="0"/>
    </xf>
    <xf numFmtId="165" fontId="6" fillId="0" borderId="0" xfId="0" applyNumberFormat="1" applyFont="1" applyAlignment="1" applyProtection="1">
      <alignment vertical="center"/>
      <protection locked="0"/>
    </xf>
    <xf numFmtId="164" fontId="6" fillId="0" borderId="4" xfId="0" applyNumberFormat="1" applyFont="1" applyBorder="1" applyAlignment="1">
      <alignment vertical="center"/>
    </xf>
    <xf numFmtId="0" fontId="6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vertical="center"/>
    </xf>
    <xf numFmtId="0" fontId="6" fillId="0" borderId="6" xfId="0" applyFont="1" applyBorder="1" applyAlignment="1">
      <alignment horizontal="center" vertical="center" wrapText="1"/>
    </xf>
    <xf numFmtId="10" fontId="6" fillId="3" borderId="2" xfId="0" applyNumberFormat="1" applyFont="1" applyFill="1" applyBorder="1" applyAlignment="1">
      <alignment vertical="center"/>
    </xf>
    <xf numFmtId="10" fontId="6" fillId="0" borderId="1" xfId="0" applyNumberFormat="1" applyFont="1" applyBorder="1" applyAlignment="1">
      <alignment horizontal="right" vertical="center"/>
    </xf>
    <xf numFmtId="10" fontId="6" fillId="4" borderId="0" xfId="0" applyNumberFormat="1" applyFont="1" applyFill="1" applyAlignment="1">
      <alignment horizontal="right" vertical="center"/>
    </xf>
    <xf numFmtId="0" fontId="9" fillId="0" borderId="0" xfId="0" applyFont="1" applyAlignment="1">
      <alignment horizontal="center" vertical="center"/>
    </xf>
    <xf numFmtId="5" fontId="6" fillId="0" borderId="0" xfId="0" applyNumberFormat="1" applyFont="1" applyAlignment="1">
      <alignment horizontal="center" vertical="center" wrapText="1"/>
    </xf>
    <xf numFmtId="0" fontId="13" fillId="0" borderId="6" xfId="0" applyFont="1" applyBorder="1" applyAlignment="1">
      <alignment vertical="center"/>
    </xf>
    <xf numFmtId="10" fontId="6" fillId="0" borderId="6" xfId="0" applyNumberFormat="1" applyFont="1" applyBorder="1" applyAlignment="1">
      <alignment horizontal="right" vertical="center"/>
    </xf>
    <xf numFmtId="5" fontId="6" fillId="0" borderId="0" xfId="0" applyNumberFormat="1" applyFont="1" applyAlignment="1" applyProtection="1">
      <alignment vertical="center"/>
      <protection locked="0"/>
    </xf>
    <xf numFmtId="0" fontId="6" fillId="0" borderId="0" xfId="0" applyFont="1" applyAlignment="1">
      <alignment vertical="center" wrapText="1"/>
    </xf>
    <xf numFmtId="5" fontId="6" fillId="0" borderId="0" xfId="0" applyNumberFormat="1" applyFont="1" applyAlignment="1" applyProtection="1">
      <alignment horizontal="center" vertical="center"/>
      <protection locked="0"/>
    </xf>
    <xf numFmtId="170" fontId="6" fillId="0" borderId="0" xfId="0" applyNumberFormat="1" applyFont="1" applyAlignment="1">
      <alignment horizontal="center" vertical="center" wrapText="1"/>
    </xf>
    <xf numFmtId="10" fontId="6" fillId="2" borderId="0" xfId="0" applyNumberFormat="1" applyFont="1" applyFill="1" applyAlignment="1">
      <alignment horizontal="right" vertical="center"/>
    </xf>
    <xf numFmtId="164" fontId="6" fillId="3" borderId="0" xfId="0" applyNumberFormat="1" applyFont="1" applyFill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0" fontId="25" fillId="0" borderId="0" xfId="0" applyFont="1" applyAlignment="1">
      <alignment horizontal="center"/>
    </xf>
    <xf numFmtId="0" fontId="6" fillId="3" borderId="1" xfId="0" applyFont="1" applyFill="1" applyBorder="1" applyAlignment="1">
      <alignment horizontal="right" vertical="center"/>
    </xf>
    <xf numFmtId="0" fontId="10" fillId="0" borderId="0" xfId="0" applyFont="1" applyAlignment="1">
      <alignment horizontal="center" vertical="center"/>
    </xf>
    <xf numFmtId="167" fontId="6" fillId="0" borderId="0" xfId="0" applyNumberFormat="1" applyFont="1" applyAlignment="1">
      <alignment horizontal="right" vertical="center"/>
    </xf>
    <xf numFmtId="167" fontId="3" fillId="0" borderId="0" xfId="0" applyNumberFormat="1" applyFont="1" applyAlignment="1">
      <alignment vertical="center"/>
    </xf>
    <xf numFmtId="171" fontId="6" fillId="0" borderId="0" xfId="0" applyNumberFormat="1" applyFont="1" applyAlignment="1">
      <alignment horizontal="center" vertical="center"/>
    </xf>
    <xf numFmtId="170" fontId="6" fillId="0" borderId="0" xfId="0" applyNumberFormat="1" applyFont="1" applyAlignment="1">
      <alignment horizontal="center" vertical="center"/>
    </xf>
    <xf numFmtId="170" fontId="3" fillId="0" borderId="0" xfId="0" applyNumberFormat="1" applyFont="1" applyAlignment="1">
      <alignment horizontal="center" vertical="center" wrapText="1"/>
    </xf>
    <xf numFmtId="17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164" fontId="6" fillId="0" borderId="0" xfId="0" applyNumberFormat="1" applyFont="1" applyAlignment="1">
      <alignment horizontal="center" vertical="center"/>
    </xf>
    <xf numFmtId="9" fontId="6" fillId="0" borderId="0" xfId="0" applyNumberFormat="1" applyFont="1" applyAlignment="1">
      <alignment horizontal="right" vertical="center"/>
    </xf>
    <xf numFmtId="167" fontId="6" fillId="0" borderId="1" xfId="0" applyNumberFormat="1" applyFont="1" applyBorder="1" applyAlignment="1">
      <alignment horizontal="right" vertical="center"/>
    </xf>
    <xf numFmtId="167" fontId="6" fillId="0" borderId="2" xfId="0" applyNumberFormat="1" applyFont="1" applyBorder="1" applyAlignment="1">
      <alignment horizontal="right" vertical="center"/>
    </xf>
    <xf numFmtId="167" fontId="3" fillId="0" borderId="0" xfId="0" applyNumberFormat="1" applyFont="1" applyAlignment="1">
      <alignment horizontal="center" vertical="center"/>
    </xf>
    <xf numFmtId="167" fontId="6" fillId="0" borderId="0" xfId="0" applyNumberFormat="1" applyFont="1" applyAlignment="1">
      <alignment vertical="center"/>
    </xf>
    <xf numFmtId="164" fontId="6" fillId="4" borderId="0" xfId="0" applyNumberFormat="1" applyFont="1" applyFill="1" applyAlignment="1">
      <alignment horizontal="right" vertical="center"/>
    </xf>
    <xf numFmtId="172" fontId="6" fillId="0" borderId="0" xfId="0" applyNumberFormat="1" applyFont="1" applyAlignment="1">
      <alignment vertical="center"/>
    </xf>
    <xf numFmtId="167" fontId="3" fillId="0" borderId="0" xfId="0" applyNumberFormat="1" applyFont="1" applyAlignment="1">
      <alignment horizontal="right" vertical="center"/>
    </xf>
    <xf numFmtId="0" fontId="3" fillId="0" borderId="0" xfId="0" applyFont="1"/>
    <xf numFmtId="0" fontId="3" fillId="0" borderId="0" xfId="0" applyFont="1" applyAlignment="1">
      <alignment horizontal="right" vertical="center"/>
    </xf>
    <xf numFmtId="5" fontId="6" fillId="0" borderId="0" xfId="0" applyNumberFormat="1" applyFont="1" applyAlignment="1" applyProtection="1">
      <alignment horizontal="right" vertical="center"/>
      <protection locked="0"/>
    </xf>
    <xf numFmtId="0" fontId="6" fillId="0" borderId="0" xfId="0" applyFont="1" applyAlignment="1">
      <alignment horizontal="right" vertical="center" wrapText="1"/>
    </xf>
    <xf numFmtId="9" fontId="6" fillId="2" borderId="1" xfId="0" applyNumberFormat="1" applyFont="1" applyFill="1" applyBorder="1" applyAlignment="1">
      <alignment horizontal="right" vertical="center"/>
    </xf>
    <xf numFmtId="10" fontId="6" fillId="2" borderId="1" xfId="0" applyNumberFormat="1" applyFont="1" applyFill="1" applyBorder="1" applyAlignment="1">
      <alignment horizontal="right" vertical="center"/>
    </xf>
    <xf numFmtId="167" fontId="6" fillId="0" borderId="6" xfId="0" applyNumberFormat="1" applyFont="1" applyBorder="1" applyAlignment="1">
      <alignment horizontal="right" vertical="center"/>
    </xf>
    <xf numFmtId="0" fontId="7" fillId="0" borderId="0" xfId="0" applyFont="1"/>
    <xf numFmtId="0" fontId="26" fillId="0" borderId="0" xfId="0" applyFont="1" applyAlignment="1">
      <alignment horizontal="center"/>
    </xf>
    <xf numFmtId="166" fontId="3" fillId="0" borderId="0" xfId="0" applyNumberFormat="1" applyFont="1" applyAlignment="1">
      <alignment horizontal="center" wrapText="1"/>
    </xf>
    <xf numFmtId="0" fontId="27" fillId="0" borderId="0" xfId="0" applyFont="1" applyAlignment="1">
      <alignment horizontal="center"/>
    </xf>
    <xf numFmtId="5" fontId="6" fillId="0" borderId="1" xfId="0" applyNumberFormat="1" applyFont="1" applyBorder="1" applyAlignment="1">
      <alignment horizontal="center"/>
    </xf>
    <xf numFmtId="0" fontId="6" fillId="0" borderId="0" xfId="0" applyFont="1"/>
    <xf numFmtId="0" fontId="26" fillId="0" borderId="1" xfId="0" applyFont="1" applyBorder="1" applyAlignment="1">
      <alignment horizontal="center"/>
    </xf>
    <xf numFmtId="164" fontId="6" fillId="0" borderId="0" xfId="0" applyNumberFormat="1" applyFont="1"/>
    <xf numFmtId="165" fontId="6" fillId="0" borderId="0" xfId="0" applyNumberFormat="1" applyFont="1"/>
    <xf numFmtId="165" fontId="6" fillId="0" borderId="1" xfId="0" applyNumberFormat="1" applyFont="1" applyBorder="1"/>
    <xf numFmtId="164" fontId="6" fillId="0" borderId="5" xfId="7" applyNumberFormat="1" applyFont="1" applyFill="1" applyBorder="1" applyAlignment="1" applyProtection="1">
      <alignment horizontal="right"/>
    </xf>
    <xf numFmtId="164" fontId="6" fillId="0" borderId="4" xfId="7" applyNumberFormat="1" applyFont="1" applyFill="1" applyBorder="1" applyAlignment="1" applyProtection="1">
      <alignment horizontal="right"/>
    </xf>
    <xf numFmtId="164" fontId="3" fillId="0" borderId="0" xfId="7" applyNumberFormat="1" applyFont="1" applyFill="1" applyBorder="1" applyAlignment="1" applyProtection="1">
      <alignment horizontal="right"/>
    </xf>
    <xf numFmtId="164" fontId="6" fillId="0" borderId="0" xfId="7" applyNumberFormat="1" applyFont="1" applyFill="1" applyBorder="1" applyAlignment="1" applyProtection="1">
      <alignment horizontal="right"/>
    </xf>
    <xf numFmtId="43" fontId="6" fillId="0" borderId="0" xfId="1" applyFont="1" applyFill="1" applyBorder="1" applyAlignment="1" applyProtection="1">
      <alignment horizontal="right"/>
    </xf>
    <xf numFmtId="164" fontId="6" fillId="0" borderId="0" xfId="2" applyNumberFormat="1" applyFont="1" applyBorder="1"/>
    <xf numFmtId="164" fontId="6" fillId="0" borderId="0" xfId="2" applyNumberFormat="1" applyFont="1" applyFill="1" applyBorder="1" applyAlignment="1" applyProtection="1">
      <alignment horizontal="center"/>
    </xf>
    <xf numFmtId="43" fontId="6" fillId="0" borderId="1" xfId="1" applyFont="1" applyBorder="1"/>
    <xf numFmtId="164" fontId="6" fillId="0" borderId="0" xfId="2" applyNumberFormat="1" applyFont="1"/>
    <xf numFmtId="44" fontId="6" fillId="0" borderId="0" xfId="2" applyFont="1" applyFill="1" applyBorder="1" applyAlignment="1" applyProtection="1">
      <alignment horizontal="right"/>
    </xf>
    <xf numFmtId="44" fontId="6" fillId="0" borderId="1" xfId="2" applyFont="1" applyFill="1" applyBorder="1" applyAlignment="1" applyProtection="1">
      <alignment horizontal="right"/>
    </xf>
    <xf numFmtId="43" fontId="6" fillId="0" borderId="1" xfId="1" applyFont="1" applyFill="1" applyBorder="1" applyAlignment="1" applyProtection="1">
      <alignment horizontal="right"/>
    </xf>
    <xf numFmtId="164" fontId="6" fillId="0" borderId="2" xfId="7" applyNumberFormat="1" applyFont="1" applyFill="1" applyBorder="1" applyAlignment="1" applyProtection="1">
      <alignment horizontal="right"/>
    </xf>
    <xf numFmtId="164" fontId="6" fillId="0" borderId="0" xfId="7" quotePrefix="1" applyNumberFormat="1" applyFont="1" applyFill="1" applyBorder="1" applyAlignment="1">
      <alignment horizontal="right"/>
    </xf>
    <xf numFmtId="9" fontId="6" fillId="0" borderId="0" xfId="3" quotePrefix="1" applyFont="1" applyFill="1" applyBorder="1" applyAlignment="1">
      <alignment horizontal="right"/>
    </xf>
    <xf numFmtId="164" fontId="6" fillId="0" borderId="1" xfId="7" quotePrefix="1" applyNumberFormat="1" applyFont="1" applyFill="1" applyBorder="1" applyAlignment="1">
      <alignment horizontal="right"/>
    </xf>
    <xf numFmtId="164" fontId="6" fillId="0" borderId="4" xfId="7" quotePrefix="1" applyNumberFormat="1" applyFont="1" applyFill="1" applyBorder="1" applyAlignment="1">
      <alignment horizontal="right"/>
    </xf>
    <xf numFmtId="9" fontId="6" fillId="0" borderId="1" xfId="3" quotePrefix="1" applyFont="1" applyFill="1" applyBorder="1" applyAlignment="1">
      <alignment horizontal="right"/>
    </xf>
    <xf numFmtId="44" fontId="6" fillId="0" borderId="0" xfId="2" quotePrefix="1" applyFont="1" applyFill="1" applyBorder="1" applyAlignment="1">
      <alignment horizontal="right"/>
    </xf>
    <xf numFmtId="44" fontId="6" fillId="0" borderId="4" xfId="2" quotePrefix="1" applyFont="1" applyFill="1" applyBorder="1" applyAlignment="1">
      <alignment horizontal="right"/>
    </xf>
    <xf numFmtId="164" fontId="6" fillId="0" borderId="2" xfId="7" quotePrefix="1" applyNumberFormat="1" applyFont="1" applyFill="1" applyBorder="1" applyAlignment="1">
      <alignment horizontal="right"/>
    </xf>
    <xf numFmtId="164" fontId="3" fillId="0" borderId="0" xfId="7" quotePrefix="1" applyNumberFormat="1" applyFont="1" applyFill="1" applyBorder="1" applyAlignment="1">
      <alignment horizontal="right"/>
    </xf>
    <xf numFmtId="9" fontId="6" fillId="0" borderId="0" xfId="3" applyFont="1"/>
    <xf numFmtId="164" fontId="6" fillId="0" borderId="0" xfId="7" applyNumberFormat="1" applyFont="1" applyFill="1" applyAlignment="1" applyProtection="1">
      <alignment horizontal="right"/>
    </xf>
    <xf numFmtId="164" fontId="6" fillId="0" borderId="1" xfId="7" applyNumberFormat="1" applyFont="1" applyFill="1" applyBorder="1" applyAlignment="1" applyProtection="1">
      <alignment horizontal="right"/>
    </xf>
    <xf numFmtId="37" fontId="7" fillId="0" borderId="0" xfId="0" applyNumberFormat="1" applyFont="1" applyAlignment="1">
      <alignment horizontal="left" vertical="center"/>
    </xf>
    <xf numFmtId="165" fontId="6" fillId="2" borderId="0" xfId="1" applyNumberFormat="1" applyFont="1" applyFill="1" applyAlignment="1">
      <alignment horizontal="right" vertical="center"/>
    </xf>
    <xf numFmtId="164" fontId="3" fillId="0" borderId="3" xfId="0" applyNumberFormat="1" applyFont="1" applyBorder="1" applyAlignment="1">
      <alignment horizontal="right" vertical="center"/>
    </xf>
    <xf numFmtId="164" fontId="3" fillId="0" borderId="2" xfId="0" quotePrefix="1" applyNumberFormat="1" applyFont="1" applyBorder="1" applyAlignment="1">
      <alignment horizontal="right" vertical="center"/>
    </xf>
    <xf numFmtId="167" fontId="3" fillId="2" borderId="0" xfId="0" applyNumberFormat="1" applyFont="1" applyFill="1" applyAlignment="1">
      <alignment horizontal="right" vertical="center"/>
    </xf>
    <xf numFmtId="165" fontId="5" fillId="0" borderId="0" xfId="1" applyNumberFormat="1" applyFont="1" applyFill="1" applyBorder="1" applyAlignment="1">
      <alignment vertical="center"/>
    </xf>
    <xf numFmtId="165" fontId="5" fillId="0" borderId="1" xfId="1" applyNumberFormat="1" applyFont="1" applyFill="1" applyBorder="1" applyAlignment="1">
      <alignment vertical="center"/>
    </xf>
    <xf numFmtId="0" fontId="6" fillId="0" borderId="0" xfId="8" applyFont="1" applyAlignment="1">
      <alignment horizontal="center" vertical="center"/>
    </xf>
    <xf numFmtId="0" fontId="29" fillId="0" borderId="0" xfId="0" applyFont="1" applyAlignment="1">
      <alignment horizontal="left" vertical="center"/>
    </xf>
    <xf numFmtId="164" fontId="6" fillId="0" borderId="1" xfId="0" applyNumberFormat="1" applyFont="1" applyBorder="1" applyAlignment="1">
      <alignment horizontal="right" vertical="center"/>
    </xf>
    <xf numFmtId="164" fontId="3" fillId="0" borderId="3" xfId="0" quotePrefix="1" applyNumberFormat="1" applyFont="1" applyBorder="1" applyAlignment="1">
      <alignment horizontal="right" vertical="center"/>
    </xf>
    <xf numFmtId="0" fontId="25" fillId="0" borderId="0" xfId="0" applyFont="1" applyAlignment="1">
      <alignment horizontal="center" vertical="center"/>
    </xf>
    <xf numFmtId="0" fontId="16" fillId="0" borderId="0" xfId="0" applyFont="1"/>
    <xf numFmtId="0" fontId="30" fillId="0" borderId="0" xfId="0" applyFont="1" applyAlignment="1">
      <alignment horizontal="center"/>
    </xf>
    <xf numFmtId="0" fontId="30" fillId="0" borderId="0" xfId="0" applyFont="1" applyAlignment="1">
      <alignment horizontal="center" vertical="center"/>
    </xf>
    <xf numFmtId="5" fontId="7" fillId="0" borderId="0" xfId="0" applyNumberFormat="1" applyFont="1" applyAlignment="1" applyProtection="1">
      <alignment horizontal="center" vertical="center"/>
      <protection locked="0"/>
    </xf>
    <xf numFmtId="10" fontId="31" fillId="5" borderId="0" xfId="3" applyNumberFormat="1" applyFont="1" applyFill="1" applyBorder="1"/>
    <xf numFmtId="10" fontId="31" fillId="5" borderId="1" xfId="3" applyNumberFormat="1" applyFont="1" applyFill="1" applyBorder="1"/>
    <xf numFmtId="0" fontId="5" fillId="5" borderId="0" xfId="0" applyFont="1" applyFill="1" applyAlignment="1">
      <alignment horizontal="center" vertical="center"/>
    </xf>
    <xf numFmtId="0" fontId="5" fillId="5" borderId="0" xfId="0" applyFont="1" applyFill="1" applyAlignment="1">
      <alignment vertical="center"/>
    </xf>
    <xf numFmtId="164" fontId="3" fillId="2" borderId="0" xfId="0" applyNumberFormat="1" applyFont="1" applyFill="1" applyAlignment="1">
      <alignment horizontal="right" vertical="center"/>
    </xf>
    <xf numFmtId="164" fontId="3" fillId="0" borderId="0" xfId="0" applyNumberFormat="1" applyFont="1" applyAlignment="1">
      <alignment horizontal="right" vertical="center"/>
    </xf>
    <xf numFmtId="0" fontId="25" fillId="0" borderId="0" xfId="0" applyFont="1" applyAlignment="1">
      <alignment horizontal="center" vertical="top"/>
    </xf>
    <xf numFmtId="165" fontId="3" fillId="2" borderId="0" xfId="1" applyNumberFormat="1" applyFont="1" applyFill="1" applyAlignment="1">
      <alignment horizontal="right" vertical="center"/>
    </xf>
    <xf numFmtId="164" fontId="3" fillId="2" borderId="1" xfId="0" applyNumberFormat="1" applyFont="1" applyFill="1" applyBorder="1" applyAlignment="1">
      <alignment horizontal="right" vertical="center"/>
    </xf>
    <xf numFmtId="164" fontId="3" fillId="2" borderId="0" xfId="0" applyNumberFormat="1" applyFont="1" applyFill="1" applyAlignment="1" applyProtection="1">
      <alignment horizontal="right" vertical="center"/>
      <protection locked="0"/>
    </xf>
    <xf numFmtId="165" fontId="3" fillId="2" borderId="0" xfId="0" applyNumberFormat="1" applyFont="1" applyFill="1" applyAlignment="1" applyProtection="1">
      <alignment horizontal="right" vertical="center"/>
      <protection locked="0"/>
    </xf>
    <xf numFmtId="165" fontId="3" fillId="2" borderId="1" xfId="0" applyNumberFormat="1" applyFont="1" applyFill="1" applyBorder="1" applyAlignment="1" applyProtection="1">
      <alignment horizontal="right" vertical="center"/>
      <protection locked="0"/>
    </xf>
    <xf numFmtId="164" fontId="3" fillId="0" borderId="2" xfId="0" applyNumberFormat="1" applyFont="1" applyBorder="1" applyAlignment="1">
      <alignment horizontal="right" vertical="center"/>
    </xf>
    <xf numFmtId="165" fontId="3" fillId="0" borderId="0" xfId="0" applyNumberFormat="1" applyFont="1" applyAlignment="1">
      <alignment horizontal="right" vertical="center"/>
    </xf>
    <xf numFmtId="165" fontId="3" fillId="0" borderId="1" xfId="0" applyNumberFormat="1" applyFont="1" applyBorder="1" applyAlignment="1">
      <alignment horizontal="right" vertical="center"/>
    </xf>
    <xf numFmtId="165" fontId="3" fillId="2" borderId="0" xfId="0" applyNumberFormat="1" applyFont="1" applyFill="1" applyAlignment="1">
      <alignment horizontal="right" vertical="center"/>
    </xf>
    <xf numFmtId="165" fontId="3" fillId="2" borderId="1" xfId="0" applyNumberFormat="1" applyFont="1" applyFill="1" applyBorder="1" applyAlignment="1">
      <alignment horizontal="right" vertical="center"/>
    </xf>
    <xf numFmtId="164" fontId="3" fillId="0" borderId="5" xfId="0" applyNumberFormat="1" applyFont="1" applyBorder="1" applyAlignment="1">
      <alignment horizontal="right" vertical="center"/>
    </xf>
    <xf numFmtId="164" fontId="3" fillId="0" borderId="4" xfId="0" applyNumberFormat="1" applyFont="1" applyBorder="1" applyAlignment="1">
      <alignment horizontal="right" vertical="center"/>
    </xf>
    <xf numFmtId="164" fontId="6" fillId="0" borderId="1" xfId="2" applyNumberFormat="1" applyFont="1" applyBorder="1"/>
    <xf numFmtId="9" fontId="6" fillId="0" borderId="0" xfId="3" applyFont="1" applyFill="1" applyBorder="1" applyAlignment="1" applyProtection="1">
      <alignment horizontal="right"/>
    </xf>
    <xf numFmtId="164" fontId="3" fillId="0" borderId="1" xfId="0" applyNumberFormat="1" applyFont="1" applyBorder="1" applyAlignment="1">
      <alignment horizontal="right" vertical="center"/>
    </xf>
    <xf numFmtId="166" fontId="3" fillId="0" borderId="0" xfId="0" applyNumberFormat="1" applyFont="1" applyAlignment="1">
      <alignment horizontal="center" vertical="center"/>
    </xf>
    <xf numFmtId="0" fontId="28" fillId="0" borderId="0" xfId="4" applyFont="1"/>
    <xf numFmtId="0" fontId="3" fillId="0" borderId="0" xfId="0" quotePrefix="1" applyFont="1" applyAlignment="1">
      <alignment horizontal="center"/>
    </xf>
    <xf numFmtId="0" fontId="6" fillId="0" borderId="0" xfId="4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3" fillId="0" borderId="0" xfId="0" quotePrefix="1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3" fillId="3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0" borderId="0" xfId="0" quotePrefix="1" applyFont="1" applyAlignment="1">
      <alignment horizontal="center" vertical="center"/>
    </xf>
  </cellXfs>
  <cellStyles count="20">
    <cellStyle name="Comma" xfId="1" builtinId="3"/>
    <cellStyle name="Comma 2 10 2" xfId="19" xr:uid="{5CF29542-89F4-4002-968D-4D32420C06D7}"/>
    <cellStyle name="Comma 2 2" xfId="11" xr:uid="{C0237BB8-40B4-4B59-AF72-9FFB9DA9624B}"/>
    <cellStyle name="Comma 4" xfId="6" xr:uid="{0DC31A14-68B5-45BB-A650-F4DC28CA75D3}"/>
    <cellStyle name="Currency" xfId="2" builtinId="4"/>
    <cellStyle name="Currency 2" xfId="7" xr:uid="{8CB95AD6-2261-436F-81F4-94ED76F828B9}"/>
    <cellStyle name="Currency 2 2" xfId="10" xr:uid="{A303DA48-3501-499C-99CC-A3602FB2F3C6}"/>
    <cellStyle name="Currency 4" xfId="5" xr:uid="{F862C2DD-7B18-47F3-9283-CDCAF4958211}"/>
    <cellStyle name="Normal" xfId="0" builtinId="0"/>
    <cellStyle name="Normal 10 18" xfId="17" xr:uid="{A9FA1349-ED6D-4F22-A634-2B2CEC66C884}"/>
    <cellStyle name="Normal 2" xfId="14" xr:uid="{B4A4A3DD-9E61-4B15-B9C7-63A7C21C9B10}"/>
    <cellStyle name="Normal 2 2" xfId="15" xr:uid="{2C510AC6-CD68-4148-87C3-F3ED1A37EFE7}"/>
    <cellStyle name="Normal 2 2 2" xfId="18" xr:uid="{F9F903C0-969B-4A7E-BD84-7BB49968B36F}"/>
    <cellStyle name="Normal 3 2" xfId="16" xr:uid="{B4A2732A-C60E-4D36-BF44-BB701650DE8A}"/>
    <cellStyle name="Normal 4" xfId="4" xr:uid="{060B2BD5-E0CA-46AF-9FB6-E3563A1FD4C7}"/>
    <cellStyle name="Normal 8" xfId="13" xr:uid="{172A0AB0-CD8D-4F1F-BC38-1771F5B6652E}"/>
    <cellStyle name="Normal 9" xfId="8" xr:uid="{747CC4E2-0204-45D2-AA54-8012BD36D56E}"/>
    <cellStyle name="Percent" xfId="3" builtinId="5"/>
    <cellStyle name="Percent 2" xfId="12" xr:uid="{5EAD10AD-812E-40F4-B0C0-39A491A1CCB4}"/>
    <cellStyle name="Percent 3" xfId="9" xr:uid="{D36666A6-7A60-463B-BDB0-5F87D2B8C3B4}"/>
  </cellStyles>
  <dxfs count="0"/>
  <tableStyles count="1" defaultTableStyle="TableStyleMedium2" defaultPivotStyle="PivotStyleLight16">
    <tableStyle name="Invisible" pivot="0" table="0" count="0" xr9:uid="{C57B8EA3-FC97-4F94-9CC9-976BF3F51BAF}"/>
  </tableStyles>
  <colors>
    <mruColors>
      <color rgb="FF9999FF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ustomXml" Target="../customXml/item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1531939</xdr:colOff>
      <xdr:row>210</xdr:row>
      <xdr:rowOff>9525</xdr:rowOff>
    </xdr:from>
    <xdr:to>
      <xdr:col>1</xdr:col>
      <xdr:colOff>3581077</xdr:colOff>
      <xdr:row>210</xdr:row>
      <xdr:rowOff>9525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7721A3C5-59A6-4FB5-9ABD-162641DAFDCD}"/>
            </a:ext>
          </a:extLst>
        </xdr:cNvPr>
        <xdr:cNvSpPr>
          <a:spLocks noChangeShapeType="1"/>
        </xdr:cNvSpPr>
      </xdr:nvSpPr>
      <xdr:spPr bwMode="auto">
        <a:xfrm>
          <a:off x="1874839" y="43348275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210</xdr:row>
      <xdr:rowOff>9525</xdr:rowOff>
    </xdr:from>
    <xdr:to>
      <xdr:col>1</xdr:col>
      <xdr:colOff>3581077</xdr:colOff>
      <xdr:row>210</xdr:row>
      <xdr:rowOff>9525</xdr:rowOff>
    </xdr:to>
    <xdr:sp macro="" textlink="">
      <xdr:nvSpPr>
        <xdr:cNvPr id="3" name="Line 1">
          <a:extLst>
            <a:ext uri="{FF2B5EF4-FFF2-40B4-BE49-F238E27FC236}">
              <a16:creationId xmlns:a16="http://schemas.microsoft.com/office/drawing/2014/main" id="{A122784F-C9BD-4977-B39A-5B0C7AF901F6}"/>
            </a:ext>
          </a:extLst>
        </xdr:cNvPr>
        <xdr:cNvSpPr>
          <a:spLocks noChangeShapeType="1"/>
        </xdr:cNvSpPr>
      </xdr:nvSpPr>
      <xdr:spPr bwMode="auto">
        <a:xfrm>
          <a:off x="1874839" y="43348275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210</xdr:row>
      <xdr:rowOff>9525</xdr:rowOff>
    </xdr:from>
    <xdr:to>
      <xdr:col>1</xdr:col>
      <xdr:colOff>3581077</xdr:colOff>
      <xdr:row>210</xdr:row>
      <xdr:rowOff>9525</xdr:rowOff>
    </xdr:to>
    <xdr:sp macro="" textlink="">
      <xdr:nvSpPr>
        <xdr:cNvPr id="4" name="Line 1">
          <a:extLst>
            <a:ext uri="{FF2B5EF4-FFF2-40B4-BE49-F238E27FC236}">
              <a16:creationId xmlns:a16="http://schemas.microsoft.com/office/drawing/2014/main" id="{98B643BB-058A-4C8E-9E00-85BE9CE6B739}"/>
            </a:ext>
          </a:extLst>
        </xdr:cNvPr>
        <xdr:cNvSpPr>
          <a:spLocks noChangeShapeType="1"/>
        </xdr:cNvSpPr>
      </xdr:nvSpPr>
      <xdr:spPr bwMode="auto">
        <a:xfrm>
          <a:off x="1874839" y="43348275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210</xdr:row>
      <xdr:rowOff>9525</xdr:rowOff>
    </xdr:from>
    <xdr:to>
      <xdr:col>1</xdr:col>
      <xdr:colOff>3581077</xdr:colOff>
      <xdr:row>210</xdr:row>
      <xdr:rowOff>9525</xdr:rowOff>
    </xdr:to>
    <xdr:sp macro="" textlink="">
      <xdr:nvSpPr>
        <xdr:cNvPr id="5" name="Line 1">
          <a:extLst>
            <a:ext uri="{FF2B5EF4-FFF2-40B4-BE49-F238E27FC236}">
              <a16:creationId xmlns:a16="http://schemas.microsoft.com/office/drawing/2014/main" id="{61E2E68A-5A7E-4EB1-8FCA-BE8E627E3231}"/>
            </a:ext>
          </a:extLst>
        </xdr:cNvPr>
        <xdr:cNvSpPr>
          <a:spLocks noChangeShapeType="1"/>
        </xdr:cNvSpPr>
      </xdr:nvSpPr>
      <xdr:spPr bwMode="auto">
        <a:xfrm>
          <a:off x="1874839" y="43348275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129</xdr:row>
      <xdr:rowOff>9525</xdr:rowOff>
    </xdr:from>
    <xdr:to>
      <xdr:col>1</xdr:col>
      <xdr:colOff>3581077</xdr:colOff>
      <xdr:row>129</xdr:row>
      <xdr:rowOff>9525</xdr:rowOff>
    </xdr:to>
    <xdr:sp macro="" textlink="">
      <xdr:nvSpPr>
        <xdr:cNvPr id="6" name="Line 1">
          <a:extLst>
            <a:ext uri="{FF2B5EF4-FFF2-40B4-BE49-F238E27FC236}">
              <a16:creationId xmlns:a16="http://schemas.microsoft.com/office/drawing/2014/main" id="{272C20C3-E011-4B25-B778-96198B0D063C}"/>
            </a:ext>
          </a:extLst>
        </xdr:cNvPr>
        <xdr:cNvSpPr>
          <a:spLocks noChangeShapeType="1"/>
        </xdr:cNvSpPr>
      </xdr:nvSpPr>
      <xdr:spPr bwMode="auto">
        <a:xfrm>
          <a:off x="1874839" y="26746200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257</xdr:row>
      <xdr:rowOff>-1</xdr:rowOff>
    </xdr:from>
    <xdr:to>
      <xdr:col>2</xdr:col>
      <xdr:colOff>312424</xdr:colOff>
      <xdr:row>257</xdr:row>
      <xdr:rowOff>7936</xdr:rowOff>
    </xdr:to>
    <xdr:sp macro="" textlink="">
      <xdr:nvSpPr>
        <xdr:cNvPr id="7" name="Line 2">
          <a:extLst>
            <a:ext uri="{FF2B5EF4-FFF2-40B4-BE49-F238E27FC236}">
              <a16:creationId xmlns:a16="http://schemas.microsoft.com/office/drawing/2014/main" id="{AC57A59F-0502-46D0-8A50-7F608D1BBC05}"/>
            </a:ext>
          </a:extLst>
        </xdr:cNvPr>
        <xdr:cNvSpPr>
          <a:spLocks noChangeShapeType="1"/>
        </xdr:cNvSpPr>
      </xdr:nvSpPr>
      <xdr:spPr bwMode="auto">
        <a:xfrm>
          <a:off x="1731967" y="52844699"/>
          <a:ext cx="2619057" cy="793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256</xdr:row>
      <xdr:rowOff>202405</xdr:rowOff>
    </xdr:from>
    <xdr:to>
      <xdr:col>2</xdr:col>
      <xdr:colOff>312424</xdr:colOff>
      <xdr:row>257</xdr:row>
      <xdr:rowOff>7936</xdr:rowOff>
    </xdr:to>
    <xdr:sp macro="" textlink="">
      <xdr:nvSpPr>
        <xdr:cNvPr id="8" name="Line 2">
          <a:extLst>
            <a:ext uri="{FF2B5EF4-FFF2-40B4-BE49-F238E27FC236}">
              <a16:creationId xmlns:a16="http://schemas.microsoft.com/office/drawing/2014/main" id="{F9677BA9-8619-40B1-B567-352670965F19}"/>
            </a:ext>
          </a:extLst>
        </xdr:cNvPr>
        <xdr:cNvSpPr>
          <a:spLocks noChangeShapeType="1"/>
        </xdr:cNvSpPr>
      </xdr:nvSpPr>
      <xdr:spPr bwMode="auto">
        <a:xfrm>
          <a:off x="1731967" y="52847080"/>
          <a:ext cx="2619057" cy="5556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129</xdr:row>
      <xdr:rowOff>9525</xdr:rowOff>
    </xdr:from>
    <xdr:to>
      <xdr:col>1</xdr:col>
      <xdr:colOff>3581077</xdr:colOff>
      <xdr:row>129</xdr:row>
      <xdr:rowOff>9525</xdr:rowOff>
    </xdr:to>
    <xdr:sp macro="" textlink="">
      <xdr:nvSpPr>
        <xdr:cNvPr id="9" name="Line 1">
          <a:extLst>
            <a:ext uri="{FF2B5EF4-FFF2-40B4-BE49-F238E27FC236}">
              <a16:creationId xmlns:a16="http://schemas.microsoft.com/office/drawing/2014/main" id="{ACD8AEB1-38CF-47E2-8F1C-D37DC62CFAA0}"/>
            </a:ext>
          </a:extLst>
        </xdr:cNvPr>
        <xdr:cNvSpPr>
          <a:spLocks noChangeShapeType="1"/>
        </xdr:cNvSpPr>
      </xdr:nvSpPr>
      <xdr:spPr bwMode="auto">
        <a:xfrm>
          <a:off x="1874839" y="26746200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257</xdr:row>
      <xdr:rowOff>-1</xdr:rowOff>
    </xdr:from>
    <xdr:to>
      <xdr:col>2</xdr:col>
      <xdr:colOff>312424</xdr:colOff>
      <xdr:row>257</xdr:row>
      <xdr:rowOff>7936</xdr:rowOff>
    </xdr:to>
    <xdr:sp macro="" textlink="">
      <xdr:nvSpPr>
        <xdr:cNvPr id="10" name="Line 2">
          <a:extLst>
            <a:ext uri="{FF2B5EF4-FFF2-40B4-BE49-F238E27FC236}">
              <a16:creationId xmlns:a16="http://schemas.microsoft.com/office/drawing/2014/main" id="{E57709EA-9A73-490E-9D0A-9906B09F38E5}"/>
            </a:ext>
          </a:extLst>
        </xdr:cNvPr>
        <xdr:cNvSpPr>
          <a:spLocks noChangeShapeType="1"/>
        </xdr:cNvSpPr>
      </xdr:nvSpPr>
      <xdr:spPr bwMode="auto">
        <a:xfrm>
          <a:off x="1731967" y="52844699"/>
          <a:ext cx="2619057" cy="793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256</xdr:row>
      <xdr:rowOff>202405</xdr:rowOff>
    </xdr:from>
    <xdr:to>
      <xdr:col>2</xdr:col>
      <xdr:colOff>312424</xdr:colOff>
      <xdr:row>257</xdr:row>
      <xdr:rowOff>7936</xdr:rowOff>
    </xdr:to>
    <xdr:sp macro="" textlink="">
      <xdr:nvSpPr>
        <xdr:cNvPr id="11" name="Line 2">
          <a:extLst>
            <a:ext uri="{FF2B5EF4-FFF2-40B4-BE49-F238E27FC236}">
              <a16:creationId xmlns:a16="http://schemas.microsoft.com/office/drawing/2014/main" id="{D22B6E42-9CC9-4796-A9DE-756AF108AC18}"/>
            </a:ext>
          </a:extLst>
        </xdr:cNvPr>
        <xdr:cNvSpPr>
          <a:spLocks noChangeShapeType="1"/>
        </xdr:cNvSpPr>
      </xdr:nvSpPr>
      <xdr:spPr bwMode="auto">
        <a:xfrm>
          <a:off x="1731967" y="52847080"/>
          <a:ext cx="2619057" cy="5556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129</xdr:row>
      <xdr:rowOff>9525</xdr:rowOff>
    </xdr:from>
    <xdr:to>
      <xdr:col>1</xdr:col>
      <xdr:colOff>3581077</xdr:colOff>
      <xdr:row>129</xdr:row>
      <xdr:rowOff>9525</xdr:rowOff>
    </xdr:to>
    <xdr:sp macro="" textlink="">
      <xdr:nvSpPr>
        <xdr:cNvPr id="12" name="Line 1">
          <a:extLst>
            <a:ext uri="{FF2B5EF4-FFF2-40B4-BE49-F238E27FC236}">
              <a16:creationId xmlns:a16="http://schemas.microsoft.com/office/drawing/2014/main" id="{9D84EB7B-C4BB-4D23-9BC1-0D6127DE6D4C}"/>
            </a:ext>
          </a:extLst>
        </xdr:cNvPr>
        <xdr:cNvSpPr>
          <a:spLocks noChangeShapeType="1"/>
        </xdr:cNvSpPr>
      </xdr:nvSpPr>
      <xdr:spPr bwMode="auto">
        <a:xfrm>
          <a:off x="1874839" y="26746200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141</xdr:row>
      <xdr:rowOff>200024</xdr:rowOff>
    </xdr:from>
    <xdr:to>
      <xdr:col>2</xdr:col>
      <xdr:colOff>895350</xdr:colOff>
      <xdr:row>142</xdr:row>
      <xdr:rowOff>9525</xdr:rowOff>
    </xdr:to>
    <xdr:sp macro="" textlink="">
      <xdr:nvSpPr>
        <xdr:cNvPr id="13" name="Line 2">
          <a:extLst>
            <a:ext uri="{FF2B5EF4-FFF2-40B4-BE49-F238E27FC236}">
              <a16:creationId xmlns:a16="http://schemas.microsoft.com/office/drawing/2014/main" id="{FE422780-D8DC-4555-82E4-A8914B3F8A35}"/>
            </a:ext>
          </a:extLst>
        </xdr:cNvPr>
        <xdr:cNvSpPr>
          <a:spLocks noChangeShapeType="1"/>
        </xdr:cNvSpPr>
      </xdr:nvSpPr>
      <xdr:spPr bwMode="auto">
        <a:xfrm>
          <a:off x="1731967" y="29336999"/>
          <a:ext cx="3201983" cy="9526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210</xdr:row>
      <xdr:rowOff>9525</xdr:rowOff>
    </xdr:from>
    <xdr:to>
      <xdr:col>1</xdr:col>
      <xdr:colOff>3581077</xdr:colOff>
      <xdr:row>210</xdr:row>
      <xdr:rowOff>9525</xdr:rowOff>
    </xdr:to>
    <xdr:sp macro="" textlink="">
      <xdr:nvSpPr>
        <xdr:cNvPr id="14" name="Line 1">
          <a:extLst>
            <a:ext uri="{FF2B5EF4-FFF2-40B4-BE49-F238E27FC236}">
              <a16:creationId xmlns:a16="http://schemas.microsoft.com/office/drawing/2014/main" id="{2A73D156-0237-4FE0-B41E-3209D7FCDBA9}"/>
            </a:ext>
          </a:extLst>
        </xdr:cNvPr>
        <xdr:cNvSpPr>
          <a:spLocks noChangeShapeType="1"/>
        </xdr:cNvSpPr>
      </xdr:nvSpPr>
      <xdr:spPr bwMode="auto">
        <a:xfrm>
          <a:off x="1874839" y="43348275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210</xdr:row>
      <xdr:rowOff>9525</xdr:rowOff>
    </xdr:from>
    <xdr:to>
      <xdr:col>1</xdr:col>
      <xdr:colOff>3581077</xdr:colOff>
      <xdr:row>210</xdr:row>
      <xdr:rowOff>9525</xdr:rowOff>
    </xdr:to>
    <xdr:sp macro="" textlink="">
      <xdr:nvSpPr>
        <xdr:cNvPr id="15" name="Line 1">
          <a:extLst>
            <a:ext uri="{FF2B5EF4-FFF2-40B4-BE49-F238E27FC236}">
              <a16:creationId xmlns:a16="http://schemas.microsoft.com/office/drawing/2014/main" id="{6F000DC6-12EC-4193-8D71-43DBF7523004}"/>
            </a:ext>
          </a:extLst>
        </xdr:cNvPr>
        <xdr:cNvSpPr>
          <a:spLocks noChangeShapeType="1"/>
        </xdr:cNvSpPr>
      </xdr:nvSpPr>
      <xdr:spPr bwMode="auto">
        <a:xfrm>
          <a:off x="1874839" y="43348275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223</xdr:row>
      <xdr:rowOff>-1</xdr:rowOff>
    </xdr:from>
    <xdr:to>
      <xdr:col>2</xdr:col>
      <xdr:colOff>312424</xdr:colOff>
      <xdr:row>223</xdr:row>
      <xdr:rowOff>7936</xdr:rowOff>
    </xdr:to>
    <xdr:sp macro="" textlink="">
      <xdr:nvSpPr>
        <xdr:cNvPr id="16" name="Line 2">
          <a:extLst>
            <a:ext uri="{FF2B5EF4-FFF2-40B4-BE49-F238E27FC236}">
              <a16:creationId xmlns:a16="http://schemas.microsoft.com/office/drawing/2014/main" id="{8AFAF7BB-CADD-4B0E-8FB8-70100C5009BA}"/>
            </a:ext>
          </a:extLst>
        </xdr:cNvPr>
        <xdr:cNvSpPr>
          <a:spLocks noChangeShapeType="1"/>
        </xdr:cNvSpPr>
      </xdr:nvSpPr>
      <xdr:spPr bwMode="auto">
        <a:xfrm>
          <a:off x="1731967" y="45939074"/>
          <a:ext cx="2619057" cy="793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163</xdr:row>
      <xdr:rowOff>9525</xdr:rowOff>
    </xdr:from>
    <xdr:to>
      <xdr:col>1</xdr:col>
      <xdr:colOff>3581077</xdr:colOff>
      <xdr:row>163</xdr:row>
      <xdr:rowOff>9525</xdr:rowOff>
    </xdr:to>
    <xdr:sp macro="" textlink="">
      <xdr:nvSpPr>
        <xdr:cNvPr id="17" name="Line 1">
          <a:extLst>
            <a:ext uri="{FF2B5EF4-FFF2-40B4-BE49-F238E27FC236}">
              <a16:creationId xmlns:a16="http://schemas.microsoft.com/office/drawing/2014/main" id="{49793B96-EA78-409C-A30B-6CECAC63FFCD}"/>
            </a:ext>
          </a:extLst>
        </xdr:cNvPr>
        <xdr:cNvSpPr>
          <a:spLocks noChangeShapeType="1"/>
        </xdr:cNvSpPr>
      </xdr:nvSpPr>
      <xdr:spPr bwMode="auto">
        <a:xfrm>
          <a:off x="1874839" y="33851850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176</xdr:row>
      <xdr:rowOff>-1</xdr:rowOff>
    </xdr:from>
    <xdr:to>
      <xdr:col>2</xdr:col>
      <xdr:colOff>312424</xdr:colOff>
      <xdr:row>176</xdr:row>
      <xdr:rowOff>7936</xdr:rowOff>
    </xdr:to>
    <xdr:sp macro="" textlink="">
      <xdr:nvSpPr>
        <xdr:cNvPr id="18" name="Line 2">
          <a:extLst>
            <a:ext uri="{FF2B5EF4-FFF2-40B4-BE49-F238E27FC236}">
              <a16:creationId xmlns:a16="http://schemas.microsoft.com/office/drawing/2014/main" id="{3805B4AC-D044-4FE3-883D-875FDB7601EF}"/>
            </a:ext>
          </a:extLst>
        </xdr:cNvPr>
        <xdr:cNvSpPr>
          <a:spLocks noChangeShapeType="1"/>
        </xdr:cNvSpPr>
      </xdr:nvSpPr>
      <xdr:spPr bwMode="auto">
        <a:xfrm>
          <a:off x="1731967" y="36442649"/>
          <a:ext cx="2619057" cy="793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244</xdr:row>
      <xdr:rowOff>9525</xdr:rowOff>
    </xdr:from>
    <xdr:to>
      <xdr:col>1</xdr:col>
      <xdr:colOff>3581077</xdr:colOff>
      <xdr:row>244</xdr:row>
      <xdr:rowOff>9525</xdr:rowOff>
    </xdr:to>
    <xdr:sp macro="" textlink="">
      <xdr:nvSpPr>
        <xdr:cNvPr id="19" name="Line 1">
          <a:extLst>
            <a:ext uri="{FF2B5EF4-FFF2-40B4-BE49-F238E27FC236}">
              <a16:creationId xmlns:a16="http://schemas.microsoft.com/office/drawing/2014/main" id="{DFFB9FFF-6CD2-4320-A655-EAEC51A3844E}"/>
            </a:ext>
          </a:extLst>
        </xdr:cNvPr>
        <xdr:cNvSpPr>
          <a:spLocks noChangeShapeType="1"/>
        </xdr:cNvSpPr>
      </xdr:nvSpPr>
      <xdr:spPr bwMode="auto">
        <a:xfrm>
          <a:off x="1874839" y="50253900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244</xdr:row>
      <xdr:rowOff>9525</xdr:rowOff>
    </xdr:from>
    <xdr:to>
      <xdr:col>1</xdr:col>
      <xdr:colOff>3581077</xdr:colOff>
      <xdr:row>244</xdr:row>
      <xdr:rowOff>9525</xdr:rowOff>
    </xdr:to>
    <xdr:sp macro="" textlink="">
      <xdr:nvSpPr>
        <xdr:cNvPr id="20" name="Line 1">
          <a:extLst>
            <a:ext uri="{FF2B5EF4-FFF2-40B4-BE49-F238E27FC236}">
              <a16:creationId xmlns:a16="http://schemas.microsoft.com/office/drawing/2014/main" id="{D7E9445E-23C5-4E40-BBE7-4920E00CA18E}"/>
            </a:ext>
          </a:extLst>
        </xdr:cNvPr>
        <xdr:cNvSpPr>
          <a:spLocks noChangeShapeType="1"/>
        </xdr:cNvSpPr>
      </xdr:nvSpPr>
      <xdr:spPr bwMode="auto">
        <a:xfrm>
          <a:off x="1874839" y="50253900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257</xdr:row>
      <xdr:rowOff>-1</xdr:rowOff>
    </xdr:from>
    <xdr:to>
      <xdr:col>2</xdr:col>
      <xdr:colOff>312424</xdr:colOff>
      <xdr:row>257</xdr:row>
      <xdr:rowOff>7936</xdr:rowOff>
    </xdr:to>
    <xdr:sp macro="" textlink="">
      <xdr:nvSpPr>
        <xdr:cNvPr id="21" name="Line 2">
          <a:extLst>
            <a:ext uri="{FF2B5EF4-FFF2-40B4-BE49-F238E27FC236}">
              <a16:creationId xmlns:a16="http://schemas.microsoft.com/office/drawing/2014/main" id="{0E2C3708-E240-4187-BC4F-FFC5E42240E1}"/>
            </a:ext>
          </a:extLst>
        </xdr:cNvPr>
        <xdr:cNvSpPr>
          <a:spLocks noChangeShapeType="1"/>
        </xdr:cNvSpPr>
      </xdr:nvSpPr>
      <xdr:spPr bwMode="auto">
        <a:xfrm>
          <a:off x="1731967" y="52844699"/>
          <a:ext cx="2619057" cy="793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244</xdr:row>
      <xdr:rowOff>9525</xdr:rowOff>
    </xdr:from>
    <xdr:to>
      <xdr:col>1</xdr:col>
      <xdr:colOff>3581077</xdr:colOff>
      <xdr:row>244</xdr:row>
      <xdr:rowOff>9525</xdr:rowOff>
    </xdr:to>
    <xdr:sp macro="" textlink="">
      <xdr:nvSpPr>
        <xdr:cNvPr id="22" name="Line 1">
          <a:extLst>
            <a:ext uri="{FF2B5EF4-FFF2-40B4-BE49-F238E27FC236}">
              <a16:creationId xmlns:a16="http://schemas.microsoft.com/office/drawing/2014/main" id="{90FBFFC0-102C-4079-8EFF-0DEF913718DB}"/>
            </a:ext>
          </a:extLst>
        </xdr:cNvPr>
        <xdr:cNvSpPr>
          <a:spLocks noChangeShapeType="1"/>
        </xdr:cNvSpPr>
      </xdr:nvSpPr>
      <xdr:spPr bwMode="auto">
        <a:xfrm>
          <a:off x="1874839" y="50253900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256</xdr:row>
      <xdr:rowOff>202405</xdr:rowOff>
    </xdr:from>
    <xdr:to>
      <xdr:col>2</xdr:col>
      <xdr:colOff>312424</xdr:colOff>
      <xdr:row>257</xdr:row>
      <xdr:rowOff>7936</xdr:rowOff>
    </xdr:to>
    <xdr:sp macro="" textlink="">
      <xdr:nvSpPr>
        <xdr:cNvPr id="23" name="Line 2">
          <a:extLst>
            <a:ext uri="{FF2B5EF4-FFF2-40B4-BE49-F238E27FC236}">
              <a16:creationId xmlns:a16="http://schemas.microsoft.com/office/drawing/2014/main" id="{55108BDC-F7EE-48B3-B819-91A0CB8CC713}"/>
            </a:ext>
          </a:extLst>
        </xdr:cNvPr>
        <xdr:cNvSpPr>
          <a:spLocks noChangeShapeType="1"/>
        </xdr:cNvSpPr>
      </xdr:nvSpPr>
      <xdr:spPr bwMode="auto">
        <a:xfrm>
          <a:off x="1731967" y="52847080"/>
          <a:ext cx="2619057" cy="5556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175</xdr:row>
      <xdr:rowOff>200024</xdr:rowOff>
    </xdr:from>
    <xdr:to>
      <xdr:col>2</xdr:col>
      <xdr:colOff>895350</xdr:colOff>
      <xdr:row>176</xdr:row>
      <xdr:rowOff>9525</xdr:rowOff>
    </xdr:to>
    <xdr:sp macro="" textlink="">
      <xdr:nvSpPr>
        <xdr:cNvPr id="24" name="Line 2">
          <a:extLst>
            <a:ext uri="{FF2B5EF4-FFF2-40B4-BE49-F238E27FC236}">
              <a16:creationId xmlns:a16="http://schemas.microsoft.com/office/drawing/2014/main" id="{3D3FBDAC-F215-46C6-B8B5-8388B2A04D25}"/>
            </a:ext>
          </a:extLst>
        </xdr:cNvPr>
        <xdr:cNvSpPr>
          <a:spLocks noChangeShapeType="1"/>
        </xdr:cNvSpPr>
      </xdr:nvSpPr>
      <xdr:spPr bwMode="auto">
        <a:xfrm>
          <a:off x="1731967" y="36442649"/>
          <a:ext cx="3201983" cy="9526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222</xdr:row>
      <xdr:rowOff>200024</xdr:rowOff>
    </xdr:from>
    <xdr:to>
      <xdr:col>2</xdr:col>
      <xdr:colOff>895350</xdr:colOff>
      <xdr:row>223</xdr:row>
      <xdr:rowOff>9525</xdr:rowOff>
    </xdr:to>
    <xdr:sp macro="" textlink="">
      <xdr:nvSpPr>
        <xdr:cNvPr id="25" name="Line 2">
          <a:extLst>
            <a:ext uri="{FF2B5EF4-FFF2-40B4-BE49-F238E27FC236}">
              <a16:creationId xmlns:a16="http://schemas.microsoft.com/office/drawing/2014/main" id="{477042D9-25C9-4868-9305-57BCA2FE161D}"/>
            </a:ext>
          </a:extLst>
        </xdr:cNvPr>
        <xdr:cNvSpPr>
          <a:spLocks noChangeShapeType="1"/>
        </xdr:cNvSpPr>
      </xdr:nvSpPr>
      <xdr:spPr bwMode="auto">
        <a:xfrm>
          <a:off x="1731967" y="45939074"/>
          <a:ext cx="3201983" cy="9526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257</xdr:row>
      <xdr:rowOff>-1</xdr:rowOff>
    </xdr:from>
    <xdr:to>
      <xdr:col>2</xdr:col>
      <xdr:colOff>312424</xdr:colOff>
      <xdr:row>257</xdr:row>
      <xdr:rowOff>7936</xdr:rowOff>
    </xdr:to>
    <xdr:sp macro="" textlink="">
      <xdr:nvSpPr>
        <xdr:cNvPr id="26" name="Line 2">
          <a:extLst>
            <a:ext uri="{FF2B5EF4-FFF2-40B4-BE49-F238E27FC236}">
              <a16:creationId xmlns:a16="http://schemas.microsoft.com/office/drawing/2014/main" id="{02C5996D-0118-4CB6-B609-7881BA256B15}"/>
            </a:ext>
          </a:extLst>
        </xdr:cNvPr>
        <xdr:cNvSpPr>
          <a:spLocks noChangeShapeType="1"/>
        </xdr:cNvSpPr>
      </xdr:nvSpPr>
      <xdr:spPr bwMode="auto">
        <a:xfrm>
          <a:off x="1731967" y="52844699"/>
          <a:ext cx="2619057" cy="793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256</xdr:row>
      <xdr:rowOff>200024</xdr:rowOff>
    </xdr:from>
    <xdr:to>
      <xdr:col>2</xdr:col>
      <xdr:colOff>895350</xdr:colOff>
      <xdr:row>257</xdr:row>
      <xdr:rowOff>9525</xdr:rowOff>
    </xdr:to>
    <xdr:sp macro="" textlink="">
      <xdr:nvSpPr>
        <xdr:cNvPr id="27" name="Line 2">
          <a:extLst>
            <a:ext uri="{FF2B5EF4-FFF2-40B4-BE49-F238E27FC236}">
              <a16:creationId xmlns:a16="http://schemas.microsoft.com/office/drawing/2014/main" id="{DDA37EF4-0F9E-49D5-84CD-45511EB6EEAA}"/>
            </a:ext>
          </a:extLst>
        </xdr:cNvPr>
        <xdr:cNvSpPr>
          <a:spLocks noChangeShapeType="1"/>
        </xdr:cNvSpPr>
      </xdr:nvSpPr>
      <xdr:spPr bwMode="auto">
        <a:xfrm>
          <a:off x="1731967" y="52844699"/>
          <a:ext cx="3201983" cy="9526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1531939</xdr:colOff>
      <xdr:row>210</xdr:row>
      <xdr:rowOff>9525</xdr:rowOff>
    </xdr:from>
    <xdr:to>
      <xdr:col>1</xdr:col>
      <xdr:colOff>3581077</xdr:colOff>
      <xdr:row>210</xdr:row>
      <xdr:rowOff>9525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C8E37CCB-AC29-4A5C-8115-2D7625228145}"/>
            </a:ext>
          </a:extLst>
        </xdr:cNvPr>
        <xdr:cNvSpPr>
          <a:spLocks noChangeShapeType="1"/>
        </xdr:cNvSpPr>
      </xdr:nvSpPr>
      <xdr:spPr bwMode="auto">
        <a:xfrm>
          <a:off x="1874839" y="43348275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210</xdr:row>
      <xdr:rowOff>9525</xdr:rowOff>
    </xdr:from>
    <xdr:to>
      <xdr:col>1</xdr:col>
      <xdr:colOff>3581077</xdr:colOff>
      <xdr:row>210</xdr:row>
      <xdr:rowOff>9525</xdr:rowOff>
    </xdr:to>
    <xdr:sp macro="" textlink="">
      <xdr:nvSpPr>
        <xdr:cNvPr id="3" name="Line 1">
          <a:extLst>
            <a:ext uri="{FF2B5EF4-FFF2-40B4-BE49-F238E27FC236}">
              <a16:creationId xmlns:a16="http://schemas.microsoft.com/office/drawing/2014/main" id="{CD34DED9-3D38-4EED-A783-45B3B7585E57}"/>
            </a:ext>
          </a:extLst>
        </xdr:cNvPr>
        <xdr:cNvSpPr>
          <a:spLocks noChangeShapeType="1"/>
        </xdr:cNvSpPr>
      </xdr:nvSpPr>
      <xdr:spPr bwMode="auto">
        <a:xfrm>
          <a:off x="1874839" y="43348275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210</xdr:row>
      <xdr:rowOff>9525</xdr:rowOff>
    </xdr:from>
    <xdr:to>
      <xdr:col>1</xdr:col>
      <xdr:colOff>3581077</xdr:colOff>
      <xdr:row>210</xdr:row>
      <xdr:rowOff>9525</xdr:rowOff>
    </xdr:to>
    <xdr:sp macro="" textlink="">
      <xdr:nvSpPr>
        <xdr:cNvPr id="4" name="Line 1">
          <a:extLst>
            <a:ext uri="{FF2B5EF4-FFF2-40B4-BE49-F238E27FC236}">
              <a16:creationId xmlns:a16="http://schemas.microsoft.com/office/drawing/2014/main" id="{BE13EC1E-13D6-4454-94E7-667CF33A4342}"/>
            </a:ext>
          </a:extLst>
        </xdr:cNvPr>
        <xdr:cNvSpPr>
          <a:spLocks noChangeShapeType="1"/>
        </xdr:cNvSpPr>
      </xdr:nvSpPr>
      <xdr:spPr bwMode="auto">
        <a:xfrm>
          <a:off x="1874839" y="43348275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210</xdr:row>
      <xdr:rowOff>9525</xdr:rowOff>
    </xdr:from>
    <xdr:to>
      <xdr:col>1</xdr:col>
      <xdr:colOff>3581077</xdr:colOff>
      <xdr:row>210</xdr:row>
      <xdr:rowOff>9525</xdr:rowOff>
    </xdr:to>
    <xdr:sp macro="" textlink="">
      <xdr:nvSpPr>
        <xdr:cNvPr id="5" name="Line 1">
          <a:extLst>
            <a:ext uri="{FF2B5EF4-FFF2-40B4-BE49-F238E27FC236}">
              <a16:creationId xmlns:a16="http://schemas.microsoft.com/office/drawing/2014/main" id="{9EF7DEE6-E1EC-4AC0-AB0F-24DCEF9053F9}"/>
            </a:ext>
          </a:extLst>
        </xdr:cNvPr>
        <xdr:cNvSpPr>
          <a:spLocks noChangeShapeType="1"/>
        </xdr:cNvSpPr>
      </xdr:nvSpPr>
      <xdr:spPr bwMode="auto">
        <a:xfrm>
          <a:off x="1874839" y="43348275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129</xdr:row>
      <xdr:rowOff>9525</xdr:rowOff>
    </xdr:from>
    <xdr:to>
      <xdr:col>1</xdr:col>
      <xdr:colOff>3581077</xdr:colOff>
      <xdr:row>129</xdr:row>
      <xdr:rowOff>9525</xdr:rowOff>
    </xdr:to>
    <xdr:sp macro="" textlink="">
      <xdr:nvSpPr>
        <xdr:cNvPr id="6" name="Line 1">
          <a:extLst>
            <a:ext uri="{FF2B5EF4-FFF2-40B4-BE49-F238E27FC236}">
              <a16:creationId xmlns:a16="http://schemas.microsoft.com/office/drawing/2014/main" id="{0D5B2FAD-9B94-4637-9AE3-219B692BBCE8}"/>
            </a:ext>
          </a:extLst>
        </xdr:cNvPr>
        <xdr:cNvSpPr>
          <a:spLocks noChangeShapeType="1"/>
        </xdr:cNvSpPr>
      </xdr:nvSpPr>
      <xdr:spPr bwMode="auto">
        <a:xfrm>
          <a:off x="1874839" y="26746200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257</xdr:row>
      <xdr:rowOff>-1</xdr:rowOff>
    </xdr:from>
    <xdr:to>
      <xdr:col>2</xdr:col>
      <xdr:colOff>312424</xdr:colOff>
      <xdr:row>257</xdr:row>
      <xdr:rowOff>7936</xdr:rowOff>
    </xdr:to>
    <xdr:sp macro="" textlink="">
      <xdr:nvSpPr>
        <xdr:cNvPr id="7" name="Line 2">
          <a:extLst>
            <a:ext uri="{FF2B5EF4-FFF2-40B4-BE49-F238E27FC236}">
              <a16:creationId xmlns:a16="http://schemas.microsoft.com/office/drawing/2014/main" id="{6E7C3CB6-C1AA-4DDF-9CC2-336A43B58430}"/>
            </a:ext>
          </a:extLst>
        </xdr:cNvPr>
        <xdr:cNvSpPr>
          <a:spLocks noChangeShapeType="1"/>
        </xdr:cNvSpPr>
      </xdr:nvSpPr>
      <xdr:spPr bwMode="auto">
        <a:xfrm>
          <a:off x="1731967" y="52844699"/>
          <a:ext cx="2619057" cy="793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256</xdr:row>
      <xdr:rowOff>202405</xdr:rowOff>
    </xdr:from>
    <xdr:to>
      <xdr:col>2</xdr:col>
      <xdr:colOff>312424</xdr:colOff>
      <xdr:row>257</xdr:row>
      <xdr:rowOff>7936</xdr:rowOff>
    </xdr:to>
    <xdr:sp macro="" textlink="">
      <xdr:nvSpPr>
        <xdr:cNvPr id="8" name="Line 2">
          <a:extLst>
            <a:ext uri="{FF2B5EF4-FFF2-40B4-BE49-F238E27FC236}">
              <a16:creationId xmlns:a16="http://schemas.microsoft.com/office/drawing/2014/main" id="{C3663678-1C33-4BFF-87A0-73362E99A0E4}"/>
            </a:ext>
          </a:extLst>
        </xdr:cNvPr>
        <xdr:cNvSpPr>
          <a:spLocks noChangeShapeType="1"/>
        </xdr:cNvSpPr>
      </xdr:nvSpPr>
      <xdr:spPr bwMode="auto">
        <a:xfrm>
          <a:off x="1731967" y="52847080"/>
          <a:ext cx="2619057" cy="5556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129</xdr:row>
      <xdr:rowOff>9525</xdr:rowOff>
    </xdr:from>
    <xdr:to>
      <xdr:col>1</xdr:col>
      <xdr:colOff>3581077</xdr:colOff>
      <xdr:row>129</xdr:row>
      <xdr:rowOff>9525</xdr:rowOff>
    </xdr:to>
    <xdr:sp macro="" textlink="">
      <xdr:nvSpPr>
        <xdr:cNvPr id="9" name="Line 1">
          <a:extLst>
            <a:ext uri="{FF2B5EF4-FFF2-40B4-BE49-F238E27FC236}">
              <a16:creationId xmlns:a16="http://schemas.microsoft.com/office/drawing/2014/main" id="{68847396-42E9-498D-9480-9F083CE7E59B}"/>
            </a:ext>
          </a:extLst>
        </xdr:cNvPr>
        <xdr:cNvSpPr>
          <a:spLocks noChangeShapeType="1"/>
        </xdr:cNvSpPr>
      </xdr:nvSpPr>
      <xdr:spPr bwMode="auto">
        <a:xfrm>
          <a:off x="1874839" y="26746200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257</xdr:row>
      <xdr:rowOff>-1</xdr:rowOff>
    </xdr:from>
    <xdr:to>
      <xdr:col>2</xdr:col>
      <xdr:colOff>312424</xdr:colOff>
      <xdr:row>257</xdr:row>
      <xdr:rowOff>7936</xdr:rowOff>
    </xdr:to>
    <xdr:sp macro="" textlink="">
      <xdr:nvSpPr>
        <xdr:cNvPr id="10" name="Line 2">
          <a:extLst>
            <a:ext uri="{FF2B5EF4-FFF2-40B4-BE49-F238E27FC236}">
              <a16:creationId xmlns:a16="http://schemas.microsoft.com/office/drawing/2014/main" id="{89B69E9F-FA7D-4A08-84EE-83AC6A4563DA}"/>
            </a:ext>
          </a:extLst>
        </xdr:cNvPr>
        <xdr:cNvSpPr>
          <a:spLocks noChangeShapeType="1"/>
        </xdr:cNvSpPr>
      </xdr:nvSpPr>
      <xdr:spPr bwMode="auto">
        <a:xfrm>
          <a:off x="1731967" y="52844699"/>
          <a:ext cx="2619057" cy="793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256</xdr:row>
      <xdr:rowOff>202405</xdr:rowOff>
    </xdr:from>
    <xdr:to>
      <xdr:col>2</xdr:col>
      <xdr:colOff>312424</xdr:colOff>
      <xdr:row>257</xdr:row>
      <xdr:rowOff>7936</xdr:rowOff>
    </xdr:to>
    <xdr:sp macro="" textlink="">
      <xdr:nvSpPr>
        <xdr:cNvPr id="11" name="Line 2">
          <a:extLst>
            <a:ext uri="{FF2B5EF4-FFF2-40B4-BE49-F238E27FC236}">
              <a16:creationId xmlns:a16="http://schemas.microsoft.com/office/drawing/2014/main" id="{1EF9F174-EEA7-4666-B65E-497624D8DF18}"/>
            </a:ext>
          </a:extLst>
        </xdr:cNvPr>
        <xdr:cNvSpPr>
          <a:spLocks noChangeShapeType="1"/>
        </xdr:cNvSpPr>
      </xdr:nvSpPr>
      <xdr:spPr bwMode="auto">
        <a:xfrm>
          <a:off x="1731967" y="52847080"/>
          <a:ext cx="2619057" cy="5556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129</xdr:row>
      <xdr:rowOff>9525</xdr:rowOff>
    </xdr:from>
    <xdr:to>
      <xdr:col>1</xdr:col>
      <xdr:colOff>3581077</xdr:colOff>
      <xdr:row>129</xdr:row>
      <xdr:rowOff>9525</xdr:rowOff>
    </xdr:to>
    <xdr:sp macro="" textlink="">
      <xdr:nvSpPr>
        <xdr:cNvPr id="12" name="Line 1">
          <a:extLst>
            <a:ext uri="{FF2B5EF4-FFF2-40B4-BE49-F238E27FC236}">
              <a16:creationId xmlns:a16="http://schemas.microsoft.com/office/drawing/2014/main" id="{71C539F8-210E-4054-AC23-AB0EF7EB1F4E}"/>
            </a:ext>
          </a:extLst>
        </xdr:cNvPr>
        <xdr:cNvSpPr>
          <a:spLocks noChangeShapeType="1"/>
        </xdr:cNvSpPr>
      </xdr:nvSpPr>
      <xdr:spPr bwMode="auto">
        <a:xfrm>
          <a:off x="1874839" y="26746200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141</xdr:row>
      <xdr:rowOff>200024</xdr:rowOff>
    </xdr:from>
    <xdr:to>
      <xdr:col>2</xdr:col>
      <xdr:colOff>895350</xdr:colOff>
      <xdr:row>142</xdr:row>
      <xdr:rowOff>9525</xdr:rowOff>
    </xdr:to>
    <xdr:sp macro="" textlink="">
      <xdr:nvSpPr>
        <xdr:cNvPr id="13" name="Line 2">
          <a:extLst>
            <a:ext uri="{FF2B5EF4-FFF2-40B4-BE49-F238E27FC236}">
              <a16:creationId xmlns:a16="http://schemas.microsoft.com/office/drawing/2014/main" id="{202B94A1-6BDA-4E2D-AB53-FA3206AE1078}"/>
            </a:ext>
          </a:extLst>
        </xdr:cNvPr>
        <xdr:cNvSpPr>
          <a:spLocks noChangeShapeType="1"/>
        </xdr:cNvSpPr>
      </xdr:nvSpPr>
      <xdr:spPr bwMode="auto">
        <a:xfrm>
          <a:off x="1731967" y="29336999"/>
          <a:ext cx="3201983" cy="9526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210</xdr:row>
      <xdr:rowOff>9525</xdr:rowOff>
    </xdr:from>
    <xdr:to>
      <xdr:col>1</xdr:col>
      <xdr:colOff>3581077</xdr:colOff>
      <xdr:row>210</xdr:row>
      <xdr:rowOff>9525</xdr:rowOff>
    </xdr:to>
    <xdr:sp macro="" textlink="">
      <xdr:nvSpPr>
        <xdr:cNvPr id="14" name="Line 1">
          <a:extLst>
            <a:ext uri="{FF2B5EF4-FFF2-40B4-BE49-F238E27FC236}">
              <a16:creationId xmlns:a16="http://schemas.microsoft.com/office/drawing/2014/main" id="{9D983CD1-68CC-46D6-B277-C9B3FE0D89A6}"/>
            </a:ext>
          </a:extLst>
        </xdr:cNvPr>
        <xdr:cNvSpPr>
          <a:spLocks noChangeShapeType="1"/>
        </xdr:cNvSpPr>
      </xdr:nvSpPr>
      <xdr:spPr bwMode="auto">
        <a:xfrm>
          <a:off x="1874839" y="43348275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210</xdr:row>
      <xdr:rowOff>9525</xdr:rowOff>
    </xdr:from>
    <xdr:to>
      <xdr:col>1</xdr:col>
      <xdr:colOff>3581077</xdr:colOff>
      <xdr:row>210</xdr:row>
      <xdr:rowOff>9525</xdr:rowOff>
    </xdr:to>
    <xdr:sp macro="" textlink="">
      <xdr:nvSpPr>
        <xdr:cNvPr id="15" name="Line 1">
          <a:extLst>
            <a:ext uri="{FF2B5EF4-FFF2-40B4-BE49-F238E27FC236}">
              <a16:creationId xmlns:a16="http://schemas.microsoft.com/office/drawing/2014/main" id="{2560EE65-AB29-4988-90D9-C24839DEC6C3}"/>
            </a:ext>
          </a:extLst>
        </xdr:cNvPr>
        <xdr:cNvSpPr>
          <a:spLocks noChangeShapeType="1"/>
        </xdr:cNvSpPr>
      </xdr:nvSpPr>
      <xdr:spPr bwMode="auto">
        <a:xfrm>
          <a:off x="1874839" y="43348275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223</xdr:row>
      <xdr:rowOff>-1</xdr:rowOff>
    </xdr:from>
    <xdr:to>
      <xdr:col>2</xdr:col>
      <xdr:colOff>312424</xdr:colOff>
      <xdr:row>223</xdr:row>
      <xdr:rowOff>7936</xdr:rowOff>
    </xdr:to>
    <xdr:sp macro="" textlink="">
      <xdr:nvSpPr>
        <xdr:cNvPr id="16" name="Line 2">
          <a:extLst>
            <a:ext uri="{FF2B5EF4-FFF2-40B4-BE49-F238E27FC236}">
              <a16:creationId xmlns:a16="http://schemas.microsoft.com/office/drawing/2014/main" id="{6AB1DBBA-6F3F-40C5-8764-79B355A34B2E}"/>
            </a:ext>
          </a:extLst>
        </xdr:cNvPr>
        <xdr:cNvSpPr>
          <a:spLocks noChangeShapeType="1"/>
        </xdr:cNvSpPr>
      </xdr:nvSpPr>
      <xdr:spPr bwMode="auto">
        <a:xfrm>
          <a:off x="1731967" y="45939074"/>
          <a:ext cx="2619057" cy="793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163</xdr:row>
      <xdr:rowOff>9525</xdr:rowOff>
    </xdr:from>
    <xdr:to>
      <xdr:col>1</xdr:col>
      <xdr:colOff>3581077</xdr:colOff>
      <xdr:row>163</xdr:row>
      <xdr:rowOff>9525</xdr:rowOff>
    </xdr:to>
    <xdr:sp macro="" textlink="">
      <xdr:nvSpPr>
        <xdr:cNvPr id="17" name="Line 1">
          <a:extLst>
            <a:ext uri="{FF2B5EF4-FFF2-40B4-BE49-F238E27FC236}">
              <a16:creationId xmlns:a16="http://schemas.microsoft.com/office/drawing/2014/main" id="{6D694E1B-19D2-48B4-A19E-B37B208EF399}"/>
            </a:ext>
          </a:extLst>
        </xdr:cNvPr>
        <xdr:cNvSpPr>
          <a:spLocks noChangeShapeType="1"/>
        </xdr:cNvSpPr>
      </xdr:nvSpPr>
      <xdr:spPr bwMode="auto">
        <a:xfrm>
          <a:off x="1874839" y="33851850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176</xdr:row>
      <xdr:rowOff>-1</xdr:rowOff>
    </xdr:from>
    <xdr:to>
      <xdr:col>2</xdr:col>
      <xdr:colOff>312424</xdr:colOff>
      <xdr:row>176</xdr:row>
      <xdr:rowOff>7936</xdr:rowOff>
    </xdr:to>
    <xdr:sp macro="" textlink="">
      <xdr:nvSpPr>
        <xdr:cNvPr id="18" name="Line 2">
          <a:extLst>
            <a:ext uri="{FF2B5EF4-FFF2-40B4-BE49-F238E27FC236}">
              <a16:creationId xmlns:a16="http://schemas.microsoft.com/office/drawing/2014/main" id="{AEC3D944-07DF-49E4-91F0-90B1C5ADCA85}"/>
            </a:ext>
          </a:extLst>
        </xdr:cNvPr>
        <xdr:cNvSpPr>
          <a:spLocks noChangeShapeType="1"/>
        </xdr:cNvSpPr>
      </xdr:nvSpPr>
      <xdr:spPr bwMode="auto">
        <a:xfrm>
          <a:off x="1731967" y="36442649"/>
          <a:ext cx="2619057" cy="793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244</xdr:row>
      <xdr:rowOff>9525</xdr:rowOff>
    </xdr:from>
    <xdr:to>
      <xdr:col>1</xdr:col>
      <xdr:colOff>3581077</xdr:colOff>
      <xdr:row>244</xdr:row>
      <xdr:rowOff>9525</xdr:rowOff>
    </xdr:to>
    <xdr:sp macro="" textlink="">
      <xdr:nvSpPr>
        <xdr:cNvPr id="19" name="Line 1">
          <a:extLst>
            <a:ext uri="{FF2B5EF4-FFF2-40B4-BE49-F238E27FC236}">
              <a16:creationId xmlns:a16="http://schemas.microsoft.com/office/drawing/2014/main" id="{9A030EC3-5050-49A3-83A1-852142DB2E42}"/>
            </a:ext>
          </a:extLst>
        </xdr:cNvPr>
        <xdr:cNvSpPr>
          <a:spLocks noChangeShapeType="1"/>
        </xdr:cNvSpPr>
      </xdr:nvSpPr>
      <xdr:spPr bwMode="auto">
        <a:xfrm>
          <a:off x="1874839" y="50253900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244</xdr:row>
      <xdr:rowOff>9525</xdr:rowOff>
    </xdr:from>
    <xdr:to>
      <xdr:col>1</xdr:col>
      <xdr:colOff>3581077</xdr:colOff>
      <xdr:row>244</xdr:row>
      <xdr:rowOff>9525</xdr:rowOff>
    </xdr:to>
    <xdr:sp macro="" textlink="">
      <xdr:nvSpPr>
        <xdr:cNvPr id="20" name="Line 1">
          <a:extLst>
            <a:ext uri="{FF2B5EF4-FFF2-40B4-BE49-F238E27FC236}">
              <a16:creationId xmlns:a16="http://schemas.microsoft.com/office/drawing/2014/main" id="{A584BCED-A715-4FB4-820D-A33304C049E3}"/>
            </a:ext>
          </a:extLst>
        </xdr:cNvPr>
        <xdr:cNvSpPr>
          <a:spLocks noChangeShapeType="1"/>
        </xdr:cNvSpPr>
      </xdr:nvSpPr>
      <xdr:spPr bwMode="auto">
        <a:xfrm>
          <a:off x="1874839" y="50253900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257</xdr:row>
      <xdr:rowOff>-1</xdr:rowOff>
    </xdr:from>
    <xdr:to>
      <xdr:col>2</xdr:col>
      <xdr:colOff>312424</xdr:colOff>
      <xdr:row>257</xdr:row>
      <xdr:rowOff>7936</xdr:rowOff>
    </xdr:to>
    <xdr:sp macro="" textlink="">
      <xdr:nvSpPr>
        <xdr:cNvPr id="21" name="Line 2">
          <a:extLst>
            <a:ext uri="{FF2B5EF4-FFF2-40B4-BE49-F238E27FC236}">
              <a16:creationId xmlns:a16="http://schemas.microsoft.com/office/drawing/2014/main" id="{1FE0F045-9FE8-41ED-AB74-AB9B0E99E82F}"/>
            </a:ext>
          </a:extLst>
        </xdr:cNvPr>
        <xdr:cNvSpPr>
          <a:spLocks noChangeShapeType="1"/>
        </xdr:cNvSpPr>
      </xdr:nvSpPr>
      <xdr:spPr bwMode="auto">
        <a:xfrm>
          <a:off x="1731967" y="52844699"/>
          <a:ext cx="2619057" cy="793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244</xdr:row>
      <xdr:rowOff>9525</xdr:rowOff>
    </xdr:from>
    <xdr:to>
      <xdr:col>1</xdr:col>
      <xdr:colOff>3581077</xdr:colOff>
      <xdr:row>244</xdr:row>
      <xdr:rowOff>9525</xdr:rowOff>
    </xdr:to>
    <xdr:sp macro="" textlink="">
      <xdr:nvSpPr>
        <xdr:cNvPr id="22" name="Line 1">
          <a:extLst>
            <a:ext uri="{FF2B5EF4-FFF2-40B4-BE49-F238E27FC236}">
              <a16:creationId xmlns:a16="http://schemas.microsoft.com/office/drawing/2014/main" id="{A34D4E19-940D-456E-85FF-B34AEFE440AA}"/>
            </a:ext>
          </a:extLst>
        </xdr:cNvPr>
        <xdr:cNvSpPr>
          <a:spLocks noChangeShapeType="1"/>
        </xdr:cNvSpPr>
      </xdr:nvSpPr>
      <xdr:spPr bwMode="auto">
        <a:xfrm>
          <a:off x="1874839" y="50253900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256</xdr:row>
      <xdr:rowOff>202405</xdr:rowOff>
    </xdr:from>
    <xdr:to>
      <xdr:col>2</xdr:col>
      <xdr:colOff>312424</xdr:colOff>
      <xdr:row>257</xdr:row>
      <xdr:rowOff>7936</xdr:rowOff>
    </xdr:to>
    <xdr:sp macro="" textlink="">
      <xdr:nvSpPr>
        <xdr:cNvPr id="23" name="Line 2">
          <a:extLst>
            <a:ext uri="{FF2B5EF4-FFF2-40B4-BE49-F238E27FC236}">
              <a16:creationId xmlns:a16="http://schemas.microsoft.com/office/drawing/2014/main" id="{E2C99216-C036-4E59-BE92-91081EB8AECF}"/>
            </a:ext>
          </a:extLst>
        </xdr:cNvPr>
        <xdr:cNvSpPr>
          <a:spLocks noChangeShapeType="1"/>
        </xdr:cNvSpPr>
      </xdr:nvSpPr>
      <xdr:spPr bwMode="auto">
        <a:xfrm>
          <a:off x="1731967" y="52847080"/>
          <a:ext cx="2619057" cy="5556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175</xdr:row>
      <xdr:rowOff>200024</xdr:rowOff>
    </xdr:from>
    <xdr:to>
      <xdr:col>2</xdr:col>
      <xdr:colOff>895350</xdr:colOff>
      <xdr:row>176</xdr:row>
      <xdr:rowOff>9525</xdr:rowOff>
    </xdr:to>
    <xdr:sp macro="" textlink="">
      <xdr:nvSpPr>
        <xdr:cNvPr id="24" name="Line 2">
          <a:extLst>
            <a:ext uri="{FF2B5EF4-FFF2-40B4-BE49-F238E27FC236}">
              <a16:creationId xmlns:a16="http://schemas.microsoft.com/office/drawing/2014/main" id="{3B43BEE7-A377-4C45-9190-12391B9F159A}"/>
            </a:ext>
          </a:extLst>
        </xdr:cNvPr>
        <xdr:cNvSpPr>
          <a:spLocks noChangeShapeType="1"/>
        </xdr:cNvSpPr>
      </xdr:nvSpPr>
      <xdr:spPr bwMode="auto">
        <a:xfrm>
          <a:off x="1731967" y="36442649"/>
          <a:ext cx="3201983" cy="9526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222</xdr:row>
      <xdr:rowOff>200024</xdr:rowOff>
    </xdr:from>
    <xdr:to>
      <xdr:col>2</xdr:col>
      <xdr:colOff>895350</xdr:colOff>
      <xdr:row>223</xdr:row>
      <xdr:rowOff>9525</xdr:rowOff>
    </xdr:to>
    <xdr:sp macro="" textlink="">
      <xdr:nvSpPr>
        <xdr:cNvPr id="25" name="Line 2">
          <a:extLst>
            <a:ext uri="{FF2B5EF4-FFF2-40B4-BE49-F238E27FC236}">
              <a16:creationId xmlns:a16="http://schemas.microsoft.com/office/drawing/2014/main" id="{73CF86D6-44E7-43AD-9A91-20F57A87751B}"/>
            </a:ext>
          </a:extLst>
        </xdr:cNvPr>
        <xdr:cNvSpPr>
          <a:spLocks noChangeShapeType="1"/>
        </xdr:cNvSpPr>
      </xdr:nvSpPr>
      <xdr:spPr bwMode="auto">
        <a:xfrm>
          <a:off x="1731967" y="45939074"/>
          <a:ext cx="3201983" cy="9526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257</xdr:row>
      <xdr:rowOff>-1</xdr:rowOff>
    </xdr:from>
    <xdr:to>
      <xdr:col>2</xdr:col>
      <xdr:colOff>312424</xdr:colOff>
      <xdr:row>257</xdr:row>
      <xdr:rowOff>7936</xdr:rowOff>
    </xdr:to>
    <xdr:sp macro="" textlink="">
      <xdr:nvSpPr>
        <xdr:cNvPr id="26" name="Line 2">
          <a:extLst>
            <a:ext uri="{FF2B5EF4-FFF2-40B4-BE49-F238E27FC236}">
              <a16:creationId xmlns:a16="http://schemas.microsoft.com/office/drawing/2014/main" id="{F65F6114-8CB5-47A6-AA61-369912333285}"/>
            </a:ext>
          </a:extLst>
        </xdr:cNvPr>
        <xdr:cNvSpPr>
          <a:spLocks noChangeShapeType="1"/>
        </xdr:cNvSpPr>
      </xdr:nvSpPr>
      <xdr:spPr bwMode="auto">
        <a:xfrm>
          <a:off x="1731967" y="52844699"/>
          <a:ext cx="2619057" cy="793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256</xdr:row>
      <xdr:rowOff>200024</xdr:rowOff>
    </xdr:from>
    <xdr:to>
      <xdr:col>2</xdr:col>
      <xdr:colOff>895350</xdr:colOff>
      <xdr:row>257</xdr:row>
      <xdr:rowOff>9525</xdr:rowOff>
    </xdr:to>
    <xdr:sp macro="" textlink="">
      <xdr:nvSpPr>
        <xdr:cNvPr id="27" name="Line 2">
          <a:extLst>
            <a:ext uri="{FF2B5EF4-FFF2-40B4-BE49-F238E27FC236}">
              <a16:creationId xmlns:a16="http://schemas.microsoft.com/office/drawing/2014/main" id="{1DE39365-6AB5-4CA8-8E84-64EDF2ACD0F7}"/>
            </a:ext>
          </a:extLst>
        </xdr:cNvPr>
        <xdr:cNvSpPr>
          <a:spLocks noChangeShapeType="1"/>
        </xdr:cNvSpPr>
      </xdr:nvSpPr>
      <xdr:spPr bwMode="auto">
        <a:xfrm>
          <a:off x="1731967" y="52844699"/>
          <a:ext cx="3201983" cy="9526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148167</xdr:colOff>
      <xdr:row>1</xdr:row>
      <xdr:rowOff>179917</xdr:rowOff>
    </xdr:from>
    <xdr:to>
      <xdr:col>15</xdr:col>
      <xdr:colOff>230648</xdr:colOff>
      <xdr:row>203</xdr:row>
      <xdr:rowOff>89393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97E8557-CA70-F140-A0DD-A0A90EEE49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8167" y="370417"/>
          <a:ext cx="9078314" cy="38390476"/>
        </a:xfrm>
        <a:prstGeom prst="rect">
          <a:avLst/>
        </a:prstGeom>
      </xdr:spPr>
    </xdr:pic>
    <xdr:clientData/>
  </xdr:twoCellAnchor>
  <xdr:twoCellAnchor editAs="oneCell">
    <xdr:from>
      <xdr:col>15</xdr:col>
      <xdr:colOff>423334</xdr:colOff>
      <xdr:row>2</xdr:row>
      <xdr:rowOff>95250</xdr:rowOff>
    </xdr:from>
    <xdr:to>
      <xdr:col>29</xdr:col>
      <xdr:colOff>215233</xdr:colOff>
      <xdr:row>15</xdr:row>
      <xdr:rowOff>135075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33A6004-7873-460B-81BC-2F43992E8E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419167" y="476250"/>
          <a:ext cx="8385566" cy="25163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https://sempra.sharepoint.com/teams/transmissionrevenue/2024/TO6/Cost%20Adjustment%20Workpapers/Cost%20Adj%20to%20remove%20RTO%20Adder%20-%20TO5%20C3-6%20-%20Jenny/Cost%20Adjustment%20Workpapers%20-%20Original%20Submitted%20on%2010.30.24/TO5%20Cycle%206%20Cost%20Adjustment.xlsx" TargetMode="External"/><Relationship Id="rId2" Type="http://schemas.microsoft.com/office/2019/04/relationships/externalLinkLongPath" Target="/teams/transmissionrevenue/2025/TO6-Cycle%202%20Formula%20Rate%20Filing/December%20Filing/Cost%20Adjustment%20Workpapers%20-%20Dec%20Filing/Cost%20Adjustment%20Workpapers%20-%20Original%20Submitted%20on%2010.30.24/TO5%20Cycle%206%20Cost%20Adjustment.xlsx?9C35BA6B" TargetMode="External"/><Relationship Id="rId1" Type="http://schemas.openxmlformats.org/officeDocument/2006/relationships/externalLinkPath" Target="file:///\\9C35BA6B\TO5%20Cycle%206%20Cost%20Adjustment.xlsx" TargetMode="External"/><Relationship Id="rId4" Type="http://schemas.openxmlformats.org/officeDocument/2006/relationships/externalLinkPath" Target="../../../../../2025/TO6-Cycle%202%20Formula%20Rate%20Filing/December%20Filing/Cost%20Adjustment%20Workpapers%20-%20Dec%20Filing/Cost%20Adjustment%20Workpapers%20-%20Original%20Submitted%20on%2010.30.24/TO5%20Cycle%206%20Cost%20Adjustmen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  <xxl21:relativeUrl r:id="rId4"/>
    </xxl21:alternateUrls>
    <sheetNames>
      <sheetName val="Pg1 TO5 C6 Cost Adj"/>
      <sheetName val="Pg2 TO5 C6 BK-1 Comparison"/>
      <sheetName val="Pg3 Rev BK-1 TO5 C6 "/>
      <sheetName val="Pg4 BK-1 As Filed TO5 C6"/>
      <sheetName val="Pg5 Rev Stmt AF"/>
      <sheetName val="Pg5.1 As Filed Stmt AF"/>
      <sheetName val="Pg5.2 Rev AF-2"/>
      <sheetName val="Pg5.3 As Filed AF-2"/>
      <sheetName val="Pg6 Rev Stmt AH"/>
      <sheetName val="Pg6.1 As Filed Stmt AH"/>
      <sheetName val="Pg6.2 Rev AH-1"/>
      <sheetName val="Pg6.3 As Filed AH-1"/>
      <sheetName val="Pg6.4 Rev AH-2"/>
      <sheetName val="Pg6.5 As Filed AH-2"/>
      <sheetName val="Pg7 Rev Stmt AL"/>
      <sheetName val="Pg7.1 As Filed Stmt AL"/>
      <sheetName val="Pg8 Rev Stmt AV"/>
      <sheetName val="Pg9 As Filed Stmt AV"/>
      <sheetName val="Pg10 TO5 C6 Int Calc"/>
    </sheetNames>
    <sheetDataSet>
      <sheetData sheetId="0" refreshError="1"/>
      <sheetData sheetId="1">
        <row r="43">
          <cell r="B43" t="str">
            <v xml:space="preserve">Items in BOLD have changed to correct the over-allocation of "Duplicate Charges (Company Energy Use)" Credit accounted for in FERC account 929 and adjustments attributed to </v>
          </cell>
        </row>
        <row r="44">
          <cell r="B44" t="str">
            <v>Accrued Bonus DTA and Fire Brigade Expenses as required by FERC Order ER24-524.</v>
          </cell>
        </row>
      </sheetData>
      <sheetData sheetId="2">
        <row r="140">
          <cell r="E140">
            <v>5032002.7152029276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FD7298-592F-47BF-AE4A-563433831F27}">
  <sheetPr codeName="Sheet1">
    <pageSetUpPr fitToPage="1"/>
  </sheetPr>
  <dimension ref="A2:H42"/>
  <sheetViews>
    <sheetView tabSelected="1" zoomScale="80" zoomScaleNormal="80" workbookViewId="0">
      <selection activeCell="N23" sqref="N23"/>
    </sheetView>
  </sheetViews>
  <sheetFormatPr defaultColWidth="9.140625" defaultRowHeight="15" x14ac:dyDescent="0.25"/>
  <cols>
    <col min="1" max="1" width="4.85546875" style="54" bestFit="1" customWidth="1"/>
    <col min="2" max="2" width="71.5703125" style="54" customWidth="1"/>
    <col min="3" max="3" width="1.5703125" style="54" customWidth="1"/>
    <col min="4" max="4" width="20.85546875" style="54" customWidth="1"/>
    <col min="5" max="5" width="1.5703125" style="54" customWidth="1"/>
    <col min="6" max="6" width="45.140625" style="54" customWidth="1"/>
    <col min="7" max="7" width="4.85546875" style="54" customWidth="1"/>
    <col min="8" max="8" width="11.140625" style="54" customWidth="1"/>
    <col min="9" max="16384" width="9.140625" style="54"/>
  </cols>
  <sheetData>
    <row r="2" spans="1:8" ht="18.75" x14ac:dyDescent="0.25">
      <c r="B2" s="55" t="s">
        <v>0</v>
      </c>
      <c r="C2" s="55"/>
      <c r="D2" s="56"/>
      <c r="E2" s="56"/>
      <c r="F2" s="56"/>
    </row>
    <row r="3" spans="1:8" ht="21.75" x14ac:dyDescent="0.25">
      <c r="B3" s="75" t="s">
        <v>435</v>
      </c>
      <c r="C3" s="55"/>
      <c r="D3" s="56"/>
      <c r="E3" s="56"/>
      <c r="F3" s="56"/>
    </row>
    <row r="4" spans="1:8" ht="18.75" x14ac:dyDescent="0.3">
      <c r="B4" s="57" t="s">
        <v>1</v>
      </c>
      <c r="C4" s="55"/>
      <c r="D4" s="55"/>
      <c r="E4" s="55"/>
      <c r="F4" s="55"/>
    </row>
    <row r="5" spans="1:8" ht="15.75" x14ac:dyDescent="0.25">
      <c r="B5" s="271" t="s">
        <v>2</v>
      </c>
      <c r="C5" s="271"/>
      <c r="D5" s="271"/>
      <c r="E5" s="271"/>
      <c r="F5" s="271"/>
      <c r="G5" s="1"/>
      <c r="H5" s="1"/>
    </row>
    <row r="6" spans="1:8" ht="15.75" x14ac:dyDescent="0.25">
      <c r="B6" s="4"/>
      <c r="C6" s="4"/>
      <c r="D6" s="58"/>
      <c r="E6" s="59"/>
      <c r="F6" s="4"/>
      <c r="G6" s="4"/>
    </row>
    <row r="7" spans="1:8" ht="15.75" x14ac:dyDescent="0.25">
      <c r="A7" s="2" t="s">
        <v>3</v>
      </c>
      <c r="B7" s="60" t="s">
        <v>4</v>
      </c>
      <c r="C7" s="60"/>
      <c r="D7" s="60" t="s">
        <v>5</v>
      </c>
      <c r="E7" s="61"/>
      <c r="F7" s="60" t="s">
        <v>6</v>
      </c>
      <c r="G7" s="2" t="s">
        <v>3</v>
      </c>
    </row>
    <row r="8" spans="1:8" ht="15.75" x14ac:dyDescent="0.25">
      <c r="A8" s="3" t="s">
        <v>7</v>
      </c>
      <c r="B8" s="4"/>
      <c r="C8" s="4"/>
      <c r="D8" s="62"/>
      <c r="E8" s="62"/>
      <c r="F8" s="62"/>
      <c r="G8" s="3" t="s">
        <v>7</v>
      </c>
    </row>
    <row r="9" spans="1:8" ht="15.75" x14ac:dyDescent="0.25">
      <c r="A9" s="2">
        <v>1</v>
      </c>
      <c r="B9" s="59" t="s">
        <v>437</v>
      </c>
      <c r="C9" s="59"/>
      <c r="D9" s="62"/>
      <c r="E9" s="62"/>
      <c r="F9" s="62"/>
      <c r="G9" s="2">
        <v>1</v>
      </c>
    </row>
    <row r="10" spans="1:8" ht="15.75" x14ac:dyDescent="0.25">
      <c r="A10" s="2">
        <f>A9+1</f>
        <v>2</v>
      </c>
      <c r="B10" s="4" t="s">
        <v>8</v>
      </c>
      <c r="C10" s="61"/>
      <c r="D10" s="63">
        <f>'Pg2 BK-1 Comparison TO5 C6 '!I95</f>
        <v>-915.86906165047549</v>
      </c>
      <c r="E10" s="63"/>
      <c r="F10" s="62" t="s">
        <v>9</v>
      </c>
      <c r="G10" s="2">
        <f>G9+1</f>
        <v>2</v>
      </c>
    </row>
    <row r="11" spans="1:8" ht="15.75" x14ac:dyDescent="0.25">
      <c r="A11" s="2">
        <f t="shared" ref="A11:A14" si="0">A10+1</f>
        <v>3</v>
      </c>
      <c r="B11" s="4"/>
      <c r="C11" s="61"/>
      <c r="D11" s="63"/>
      <c r="E11" s="63"/>
      <c r="F11" s="62"/>
      <c r="G11" s="2">
        <f t="shared" ref="G11:G13" si="1">G10+1</f>
        <v>3</v>
      </c>
    </row>
    <row r="12" spans="1:8" ht="15.75" x14ac:dyDescent="0.25">
      <c r="A12" s="2">
        <f t="shared" si="0"/>
        <v>4</v>
      </c>
      <c r="B12" s="4" t="s">
        <v>10</v>
      </c>
      <c r="C12" s="62"/>
      <c r="D12" s="64">
        <f>'Pg7 TO5 C6 Int Calc'!G76</f>
        <v>-352.38135030602035</v>
      </c>
      <c r="E12" s="65"/>
      <c r="F12" s="103" t="s">
        <v>11</v>
      </c>
      <c r="G12" s="2">
        <f t="shared" si="1"/>
        <v>4</v>
      </c>
    </row>
    <row r="13" spans="1:8" ht="15.75" x14ac:dyDescent="0.25">
      <c r="A13" s="2">
        <f t="shared" si="0"/>
        <v>5</v>
      </c>
      <c r="B13" s="4"/>
      <c r="C13" s="62"/>
      <c r="D13" s="66"/>
      <c r="E13" s="66"/>
      <c r="F13" s="62"/>
      <c r="G13" s="2">
        <f t="shared" si="1"/>
        <v>5</v>
      </c>
    </row>
    <row r="14" spans="1:8" ht="15.75" x14ac:dyDescent="0.25">
      <c r="A14" s="2">
        <f t="shared" si="0"/>
        <v>6</v>
      </c>
      <c r="B14" s="67" t="s">
        <v>12</v>
      </c>
      <c r="C14" s="61"/>
      <c r="D14" s="68">
        <f>D10+D12</f>
        <v>-1268.2504119564958</v>
      </c>
      <c r="E14" s="63"/>
      <c r="F14" s="103" t="s">
        <v>13</v>
      </c>
      <c r="G14" s="2">
        <f t="shared" ref="G14:G22" si="2">G13+1</f>
        <v>6</v>
      </c>
    </row>
    <row r="15" spans="1:8" ht="15.75" x14ac:dyDescent="0.25">
      <c r="A15" s="2">
        <f t="shared" ref="A15:A22" si="3">A14+1</f>
        <v>7</v>
      </c>
      <c r="B15" s="4"/>
      <c r="C15" s="62"/>
      <c r="D15" s="5"/>
      <c r="E15" s="4"/>
      <c r="F15" s="4"/>
      <c r="G15" s="2">
        <f t="shared" si="2"/>
        <v>7</v>
      </c>
    </row>
    <row r="16" spans="1:8" ht="15.75" x14ac:dyDescent="0.25">
      <c r="A16" s="2">
        <f t="shared" si="3"/>
        <v>8</v>
      </c>
      <c r="B16" s="4" t="s">
        <v>14</v>
      </c>
      <c r="C16" s="61"/>
      <c r="D16" s="6">
        <f>ROUND(D14*0.010207,0)</f>
        <v>-13</v>
      </c>
      <c r="E16" s="4"/>
      <c r="F16" s="2" t="s">
        <v>15</v>
      </c>
      <c r="G16" s="2">
        <f t="shared" si="2"/>
        <v>8</v>
      </c>
    </row>
    <row r="17" spans="1:7" ht="15.75" x14ac:dyDescent="0.25">
      <c r="A17" s="2">
        <f t="shared" si="3"/>
        <v>9</v>
      </c>
      <c r="B17" s="4"/>
      <c r="C17" s="62"/>
      <c r="D17" s="5"/>
      <c r="E17" s="4"/>
      <c r="G17" s="2">
        <f t="shared" si="2"/>
        <v>9</v>
      </c>
    </row>
    <row r="18" spans="1:7" ht="15.75" x14ac:dyDescent="0.25">
      <c r="A18" s="2">
        <f t="shared" si="3"/>
        <v>10</v>
      </c>
      <c r="B18" s="69" t="s">
        <v>432</v>
      </c>
      <c r="C18" s="62"/>
      <c r="D18" s="5">
        <f>SUM(D14:D16)</f>
        <v>-1281.2504119564958</v>
      </c>
      <c r="E18" s="4"/>
      <c r="F18" s="103" t="s">
        <v>16</v>
      </c>
      <c r="G18" s="2">
        <f t="shared" si="2"/>
        <v>10</v>
      </c>
    </row>
    <row r="19" spans="1:7" ht="15.75" x14ac:dyDescent="0.25">
      <c r="A19" s="2">
        <f t="shared" si="3"/>
        <v>11</v>
      </c>
      <c r="B19" s="4"/>
      <c r="C19" s="62"/>
      <c r="D19" s="5"/>
      <c r="E19" s="4"/>
      <c r="G19" s="2">
        <f t="shared" si="2"/>
        <v>11</v>
      </c>
    </row>
    <row r="20" spans="1:7" ht="15.75" x14ac:dyDescent="0.25">
      <c r="A20" s="2">
        <f t="shared" si="3"/>
        <v>12</v>
      </c>
      <c r="B20" s="4" t="s">
        <v>17</v>
      </c>
      <c r="C20" s="61"/>
      <c r="D20" s="6">
        <f>ROUND(D14*0.00205,0)</f>
        <v>-3</v>
      </c>
      <c r="E20" s="4"/>
      <c r="F20" s="2" t="s">
        <v>18</v>
      </c>
      <c r="G20" s="2">
        <f t="shared" si="2"/>
        <v>12</v>
      </c>
    </row>
    <row r="21" spans="1:7" ht="15.75" x14ac:dyDescent="0.25">
      <c r="A21" s="2">
        <f t="shared" si="3"/>
        <v>13</v>
      </c>
      <c r="B21" s="4"/>
      <c r="C21" s="62"/>
      <c r="D21" s="70"/>
      <c r="E21" s="4"/>
      <c r="F21" s="2"/>
      <c r="G21" s="2">
        <f t="shared" si="2"/>
        <v>13</v>
      </c>
    </row>
    <row r="22" spans="1:7" ht="16.5" thickBot="1" x14ac:dyDescent="0.3">
      <c r="A22" s="2">
        <f t="shared" si="3"/>
        <v>14</v>
      </c>
      <c r="B22" s="69" t="s">
        <v>433</v>
      </c>
      <c r="C22" s="61"/>
      <c r="D22" s="71">
        <f>SUM(D18:D21)</f>
        <v>-1284.2504119564958</v>
      </c>
      <c r="E22" s="4"/>
      <c r="F22" s="103" t="s">
        <v>19</v>
      </c>
      <c r="G22" s="2">
        <f t="shared" si="2"/>
        <v>14</v>
      </c>
    </row>
    <row r="23" spans="1:7" ht="16.5" thickTop="1" x14ac:dyDescent="0.25">
      <c r="B23" s="4"/>
      <c r="C23" s="4"/>
      <c r="D23" s="4"/>
      <c r="E23" s="4"/>
      <c r="F23" s="4"/>
      <c r="G23" s="4"/>
    </row>
    <row r="24" spans="1:7" ht="18.75" x14ac:dyDescent="0.25">
      <c r="A24" s="270">
        <v>1</v>
      </c>
      <c r="B24" s="272" t="s">
        <v>436</v>
      </c>
      <c r="C24" s="272"/>
      <c r="D24" s="272"/>
      <c r="E24" s="272"/>
      <c r="F24" s="272"/>
      <c r="G24" s="4"/>
    </row>
    <row r="25" spans="1:7" ht="17.25" x14ac:dyDescent="0.25">
      <c r="A25" s="72"/>
      <c r="B25" s="272"/>
      <c r="C25" s="272"/>
      <c r="D25" s="272"/>
      <c r="E25" s="272"/>
      <c r="F25" s="272"/>
      <c r="G25" s="4"/>
    </row>
    <row r="26" spans="1:7" ht="15.75" x14ac:dyDescent="0.25">
      <c r="B26" s="272"/>
      <c r="C26" s="272"/>
      <c r="D26" s="272"/>
      <c r="E26" s="272"/>
      <c r="F26" s="272"/>
      <c r="G26" s="4"/>
    </row>
    <row r="27" spans="1:7" ht="15.75" x14ac:dyDescent="0.25">
      <c r="B27" s="4"/>
      <c r="C27" s="4"/>
      <c r="D27" s="70"/>
      <c r="E27" s="4"/>
      <c r="F27" s="4"/>
      <c r="G27" s="4"/>
    </row>
    <row r="28" spans="1:7" ht="17.25" x14ac:dyDescent="0.25">
      <c r="A28" s="104"/>
      <c r="B28" s="102"/>
      <c r="C28" s="4"/>
      <c r="D28" s="4"/>
      <c r="E28" s="4"/>
      <c r="F28" s="4"/>
      <c r="G28" s="4"/>
    </row>
    <row r="29" spans="1:7" ht="15.75" x14ac:dyDescent="0.25">
      <c r="B29" s="4"/>
      <c r="C29" s="4"/>
      <c r="D29" s="4"/>
      <c r="E29" s="4"/>
      <c r="F29" s="4"/>
      <c r="G29" s="4"/>
    </row>
    <row r="30" spans="1:7" ht="17.25" x14ac:dyDescent="0.25">
      <c r="A30" s="72"/>
      <c r="B30" s="4"/>
      <c r="C30" s="4"/>
      <c r="D30" s="4"/>
      <c r="E30" s="4"/>
      <c r="F30" s="4"/>
      <c r="G30" s="4"/>
    </row>
    <row r="31" spans="1:7" ht="15.75" x14ac:dyDescent="0.25">
      <c r="B31" s="4"/>
      <c r="C31" s="4"/>
      <c r="D31" s="70"/>
      <c r="E31" s="4"/>
      <c r="F31" s="4"/>
      <c r="G31" s="4"/>
    </row>
    <row r="32" spans="1:7" ht="15.75" x14ac:dyDescent="0.25">
      <c r="B32" s="4"/>
      <c r="C32" s="4"/>
      <c r="D32" s="4"/>
      <c r="E32" s="4"/>
      <c r="F32" s="4"/>
      <c r="G32" s="4"/>
    </row>
    <row r="33" spans="2:7" ht="15.75" x14ac:dyDescent="0.25">
      <c r="B33" s="4"/>
      <c r="C33" s="4"/>
      <c r="D33" s="4"/>
      <c r="E33" s="4"/>
      <c r="F33" s="4"/>
      <c r="G33" s="4"/>
    </row>
    <row r="34" spans="2:7" ht="15.75" x14ac:dyDescent="0.25">
      <c r="B34" s="4"/>
      <c r="C34" s="4"/>
      <c r="D34" s="4"/>
      <c r="E34" s="4"/>
      <c r="F34" s="4"/>
      <c r="G34" s="4"/>
    </row>
    <row r="35" spans="2:7" ht="15.75" x14ac:dyDescent="0.25">
      <c r="B35" s="4"/>
      <c r="C35" s="4"/>
      <c r="D35" s="4"/>
      <c r="E35" s="4"/>
      <c r="F35" s="4"/>
      <c r="G35" s="4"/>
    </row>
    <row r="36" spans="2:7" ht="15.75" x14ac:dyDescent="0.25">
      <c r="B36" s="4"/>
      <c r="C36" s="4"/>
      <c r="D36" s="4"/>
      <c r="E36" s="4"/>
      <c r="F36" s="4"/>
      <c r="G36" s="4"/>
    </row>
    <row r="37" spans="2:7" ht="15.75" x14ac:dyDescent="0.25">
      <c r="B37" s="4"/>
      <c r="C37" s="4"/>
      <c r="D37" s="4"/>
      <c r="E37" s="4"/>
      <c r="F37" s="4"/>
      <c r="G37" s="4"/>
    </row>
    <row r="38" spans="2:7" ht="15.75" x14ac:dyDescent="0.25">
      <c r="B38" s="4"/>
      <c r="C38" s="4"/>
      <c r="D38" s="4"/>
      <c r="E38" s="4"/>
      <c r="F38" s="4"/>
      <c r="G38" s="4"/>
    </row>
    <row r="39" spans="2:7" ht="15.75" x14ac:dyDescent="0.25">
      <c r="B39" s="4"/>
      <c r="C39" s="4"/>
      <c r="D39" s="4"/>
      <c r="E39" s="4"/>
      <c r="F39" s="4"/>
      <c r="G39" s="4"/>
    </row>
    <row r="40" spans="2:7" ht="15.75" x14ac:dyDescent="0.25">
      <c r="B40" s="4"/>
      <c r="C40" s="4"/>
      <c r="D40" s="4"/>
      <c r="E40" s="4"/>
      <c r="F40" s="4"/>
      <c r="G40" s="4"/>
    </row>
    <row r="41" spans="2:7" ht="15.75" x14ac:dyDescent="0.25">
      <c r="B41" s="4"/>
      <c r="C41" s="4"/>
      <c r="D41" s="4"/>
      <c r="E41" s="4"/>
      <c r="F41" s="4"/>
      <c r="G41" s="4"/>
    </row>
    <row r="42" spans="2:7" ht="15.75" x14ac:dyDescent="0.25">
      <c r="B42" s="4"/>
      <c r="C42" s="4"/>
      <c r="D42" s="4"/>
      <c r="E42" s="4"/>
      <c r="F42" s="4"/>
      <c r="G42" s="4"/>
    </row>
  </sheetData>
  <mergeCells count="2">
    <mergeCell ref="B5:F5"/>
    <mergeCell ref="B24:F26"/>
  </mergeCells>
  <printOptions horizontalCentered="1"/>
  <pageMargins left="0.25" right="0.25" top="0.5" bottom="0.5" header="0.25" footer="0.25"/>
  <pageSetup scale="68" orientation="portrait" r:id="rId1"/>
  <headerFooter scaleWithDoc="0" alignWithMargins="0">
    <oddFooter>&amp;L&amp;A&amp;C&amp;"Times New Roman,Regular"Page 1&amp;R&amp;F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AF482D-14B9-4E58-AB41-34151054DBB2}">
  <sheetPr codeName="Sheet4"/>
  <dimension ref="A1:R205"/>
  <sheetViews>
    <sheetView topLeftCell="A140" zoomScale="80" zoomScaleNormal="80" workbookViewId="0">
      <selection activeCell="E183" sqref="E183"/>
    </sheetView>
  </sheetViews>
  <sheetFormatPr defaultColWidth="9.140625" defaultRowHeight="15.75" x14ac:dyDescent="0.25"/>
  <cols>
    <col min="1" max="1" width="5.140625" style="73" customWidth="1"/>
    <col min="2" max="2" width="86.140625" style="73" customWidth="1"/>
    <col min="3" max="3" width="10.42578125" style="73" customWidth="1"/>
    <col min="4" max="4" width="1.7109375" style="73" customWidth="1"/>
    <col min="5" max="5" width="18.42578125" style="73" customWidth="1"/>
    <col min="6" max="6" width="1.5703125" style="73" customWidth="1"/>
    <col min="7" max="7" width="18.7109375" style="73" customWidth="1"/>
    <col min="8" max="8" width="1.5703125" style="73" customWidth="1"/>
    <col min="9" max="9" width="15.28515625" style="73" customWidth="1"/>
    <col min="10" max="10" width="51.42578125" style="73" customWidth="1"/>
    <col min="11" max="11" width="5.140625" style="7" customWidth="1"/>
    <col min="12" max="12" width="11.42578125" style="73" bestFit="1" customWidth="1"/>
    <col min="13" max="13" width="9.42578125" style="73" bestFit="1" customWidth="1"/>
    <col min="14" max="14" width="11.42578125" style="73" bestFit="1" customWidth="1"/>
    <col min="15" max="15" width="9.85546875" style="73" bestFit="1" customWidth="1"/>
    <col min="16" max="16384" width="9.140625" style="73"/>
  </cols>
  <sheetData>
    <row r="1" spans="1:18" x14ac:dyDescent="0.25">
      <c r="A1" s="239"/>
      <c r="L1"/>
      <c r="M1"/>
      <c r="N1"/>
      <c r="O1"/>
      <c r="P1"/>
      <c r="Q1"/>
      <c r="R1"/>
    </row>
    <row r="2" spans="1:18" x14ac:dyDescent="0.25">
      <c r="A2" s="7"/>
      <c r="B2" s="278" t="s">
        <v>20</v>
      </c>
      <c r="C2" s="277"/>
      <c r="D2" s="277"/>
      <c r="E2" s="277"/>
      <c r="F2" s="277"/>
      <c r="G2" s="277"/>
      <c r="H2" s="277"/>
      <c r="I2" s="277"/>
      <c r="J2" s="277"/>
      <c r="L2"/>
      <c r="M2"/>
      <c r="N2"/>
      <c r="O2"/>
      <c r="P2"/>
      <c r="Q2"/>
      <c r="R2"/>
    </row>
    <row r="3" spans="1:18" x14ac:dyDescent="0.25">
      <c r="A3" s="7" t="s">
        <v>21</v>
      </c>
      <c r="B3" s="278" t="s">
        <v>22</v>
      </c>
      <c r="C3" s="277"/>
      <c r="D3" s="277"/>
      <c r="E3" s="277"/>
      <c r="F3" s="277"/>
      <c r="G3" s="277"/>
      <c r="H3" s="277"/>
      <c r="I3" s="277"/>
      <c r="J3" s="277"/>
      <c r="L3"/>
      <c r="M3"/>
      <c r="N3"/>
      <c r="O3"/>
      <c r="P3"/>
      <c r="Q3"/>
      <c r="R3"/>
    </row>
    <row r="4" spans="1:18" ht="17.25" x14ac:dyDescent="0.25">
      <c r="A4" s="7"/>
      <c r="B4" s="278" t="s">
        <v>23</v>
      </c>
      <c r="C4" s="279"/>
      <c r="D4" s="279"/>
      <c r="E4" s="279"/>
      <c r="F4" s="279"/>
      <c r="G4" s="279"/>
      <c r="H4" s="279"/>
      <c r="I4" s="279"/>
      <c r="J4" s="279"/>
      <c r="L4"/>
      <c r="M4"/>
      <c r="N4"/>
      <c r="O4"/>
      <c r="P4"/>
      <c r="Q4"/>
      <c r="R4"/>
    </row>
    <row r="5" spans="1:18" x14ac:dyDescent="0.25">
      <c r="A5" s="7"/>
      <c r="B5" s="280" t="s">
        <v>24</v>
      </c>
      <c r="C5" s="280"/>
      <c r="D5" s="280"/>
      <c r="E5" s="280"/>
      <c r="F5" s="280"/>
      <c r="G5" s="280"/>
      <c r="H5" s="280"/>
      <c r="I5" s="280"/>
      <c r="J5" s="280"/>
      <c r="L5"/>
      <c r="M5"/>
      <c r="N5"/>
      <c r="O5"/>
      <c r="P5"/>
      <c r="Q5"/>
      <c r="R5"/>
    </row>
    <row r="6" spans="1:18" x14ac:dyDescent="0.25">
      <c r="A6" s="7"/>
      <c r="B6" s="276" t="s">
        <v>2</v>
      </c>
      <c r="C6" s="277"/>
      <c r="D6" s="277"/>
      <c r="E6" s="277"/>
      <c r="F6" s="277"/>
      <c r="G6" s="277"/>
      <c r="H6" s="277"/>
      <c r="I6" s="277"/>
      <c r="J6" s="277"/>
      <c r="L6"/>
      <c r="M6"/>
      <c r="N6"/>
      <c r="O6"/>
      <c r="P6"/>
      <c r="Q6"/>
      <c r="R6"/>
    </row>
    <row r="7" spans="1:18" x14ac:dyDescent="0.25">
      <c r="A7" s="7"/>
      <c r="B7" s="76"/>
      <c r="C7" s="74"/>
      <c r="D7" s="74"/>
      <c r="E7" s="197" t="s">
        <v>25</v>
      </c>
      <c r="F7"/>
      <c r="G7" s="197" t="s">
        <v>26</v>
      </c>
      <c r="H7"/>
      <c r="I7" s="197" t="s">
        <v>27</v>
      </c>
      <c r="J7" s="74"/>
      <c r="L7"/>
      <c r="M7"/>
      <c r="N7"/>
      <c r="O7"/>
      <c r="P7"/>
      <c r="Q7"/>
      <c r="R7"/>
    </row>
    <row r="8" spans="1:18" ht="34.5" x14ac:dyDescent="0.25">
      <c r="A8" s="7" t="s">
        <v>3</v>
      </c>
      <c r="E8" s="198" t="s">
        <v>28</v>
      </c>
      <c r="F8" s="189"/>
      <c r="G8" s="198" t="s">
        <v>29</v>
      </c>
      <c r="H8" s="189"/>
      <c r="I8" s="199" t="s">
        <v>30</v>
      </c>
      <c r="J8" s="7"/>
      <c r="K8" s="7" t="s">
        <v>3</v>
      </c>
      <c r="L8"/>
      <c r="M8"/>
      <c r="N8"/>
      <c r="O8"/>
      <c r="P8"/>
      <c r="Q8"/>
      <c r="R8"/>
    </row>
    <row r="9" spans="1:18" ht="15.75" customHeight="1" x14ac:dyDescent="0.25">
      <c r="A9" s="7" t="s">
        <v>7</v>
      </c>
      <c r="B9" s="74" t="s">
        <v>21</v>
      </c>
      <c r="E9" s="200" t="s">
        <v>31</v>
      </c>
      <c r="F9" s="201"/>
      <c r="G9" s="200" t="s">
        <v>32</v>
      </c>
      <c r="H9" s="201"/>
      <c r="I9" s="202" t="s">
        <v>33</v>
      </c>
      <c r="J9" s="9" t="s">
        <v>6</v>
      </c>
      <c r="K9" s="7" t="s">
        <v>7</v>
      </c>
      <c r="L9"/>
      <c r="M9"/>
      <c r="N9"/>
      <c r="O9"/>
      <c r="P9"/>
      <c r="Q9"/>
      <c r="R9"/>
    </row>
    <row r="10" spans="1:18" x14ac:dyDescent="0.25">
      <c r="A10" s="7"/>
      <c r="B10" s="112" t="s">
        <v>34</v>
      </c>
      <c r="G10" s="78"/>
      <c r="J10" s="7"/>
      <c r="L10"/>
      <c r="M10"/>
      <c r="N10"/>
      <c r="O10"/>
      <c r="P10"/>
      <c r="Q10"/>
      <c r="R10"/>
    </row>
    <row r="11" spans="1:18" x14ac:dyDescent="0.25">
      <c r="A11" s="7">
        <v>1</v>
      </c>
      <c r="B11" s="11" t="s">
        <v>35</v>
      </c>
      <c r="C11" s="113"/>
      <c r="D11" s="113"/>
      <c r="E11" s="85">
        <f>'Pg3 BK-1 TO5 C6_Revised'!E11</f>
        <v>103805.4964</v>
      </c>
      <c r="F11" s="113"/>
      <c r="G11" s="85">
        <f>'Pg4 BK-1 TO5 C6_As Filed '!E12</f>
        <v>103805.4964</v>
      </c>
      <c r="I11" s="203">
        <f>E11-G11</f>
        <v>0</v>
      </c>
      <c r="J11" s="7" t="s">
        <v>36</v>
      </c>
      <c r="K11" s="7">
        <f>A11</f>
        <v>1</v>
      </c>
      <c r="L11"/>
      <c r="M11"/>
      <c r="N11"/>
      <c r="O11"/>
      <c r="P11"/>
      <c r="Q11"/>
      <c r="R11"/>
    </row>
    <row r="12" spans="1:18" x14ac:dyDescent="0.25">
      <c r="A12" s="7">
        <f t="shared" ref="A12:A40" si="0">A11+1</f>
        <v>2</v>
      </c>
      <c r="B12" s="11" t="s">
        <v>21</v>
      </c>
      <c r="C12" s="113"/>
      <c r="D12" s="113"/>
      <c r="E12" s="79" t="s">
        <v>21</v>
      </c>
      <c r="F12" s="113"/>
      <c r="G12" s="79" t="s">
        <v>21</v>
      </c>
      <c r="I12" s="201"/>
      <c r="J12" s="7"/>
      <c r="K12" s="7">
        <f t="shared" ref="K12:K40" si="1">K11+1</f>
        <v>2</v>
      </c>
      <c r="L12" s="11"/>
    </row>
    <row r="13" spans="1:18" x14ac:dyDescent="0.25">
      <c r="A13" s="7">
        <f t="shared" si="0"/>
        <v>3</v>
      </c>
      <c r="B13" s="11" t="s">
        <v>37</v>
      </c>
      <c r="C13" s="113"/>
      <c r="D13" s="113"/>
      <c r="E13" s="86">
        <f>'Pg3 BK-1 TO5 C6_Revised'!E13</f>
        <v>100896.9961444303</v>
      </c>
      <c r="F13" s="113"/>
      <c r="G13" s="86">
        <f>'Pg4 BK-1 TO5 C6_As Filed '!E14</f>
        <v>100896.9961444303</v>
      </c>
      <c r="H13" s="74"/>
      <c r="I13" s="204">
        <f>E13-G13</f>
        <v>0</v>
      </c>
      <c r="J13" s="7" t="s">
        <v>38</v>
      </c>
      <c r="K13" s="7">
        <f t="shared" si="1"/>
        <v>3</v>
      </c>
      <c r="L13" s="11"/>
      <c r="M13"/>
      <c r="N13"/>
      <c r="O13"/>
      <c r="P13"/>
      <c r="Q13"/>
      <c r="R13"/>
    </row>
    <row r="14" spans="1:18" x14ac:dyDescent="0.25">
      <c r="A14" s="7">
        <f t="shared" si="0"/>
        <v>4</v>
      </c>
      <c r="B14" s="11"/>
      <c r="C14" s="113"/>
      <c r="D14" s="113"/>
      <c r="E14" s="79"/>
      <c r="F14" s="113"/>
      <c r="G14" s="79"/>
      <c r="H14" s="74"/>
      <c r="I14" s="201"/>
      <c r="J14" s="7"/>
      <c r="K14" s="7">
        <f t="shared" si="1"/>
        <v>4</v>
      </c>
      <c r="M14" s="114"/>
    </row>
    <row r="15" spans="1:18" x14ac:dyDescent="0.25">
      <c r="A15" s="7">
        <f t="shared" si="0"/>
        <v>5</v>
      </c>
      <c r="B15" s="11" t="s">
        <v>39</v>
      </c>
      <c r="C15" s="113"/>
      <c r="D15" s="113"/>
      <c r="E15" s="87">
        <f>'Pg3 BK-1 TO5 C6_Revised'!E15</f>
        <v>0</v>
      </c>
      <c r="F15" s="113"/>
      <c r="G15" s="87">
        <f>'Pg4 BK-1 TO5 C6_As Filed '!E16</f>
        <v>0</v>
      </c>
      <c r="I15" s="205">
        <f>E15-G15</f>
        <v>0</v>
      </c>
      <c r="J15" s="7" t="s">
        <v>40</v>
      </c>
      <c r="K15" s="7">
        <f t="shared" si="1"/>
        <v>5</v>
      </c>
      <c r="M15" s="114"/>
    </row>
    <row r="16" spans="1:18" x14ac:dyDescent="0.25">
      <c r="A16" s="7">
        <f t="shared" si="0"/>
        <v>6</v>
      </c>
      <c r="B16" s="11" t="s">
        <v>41</v>
      </c>
      <c r="C16" s="113"/>
      <c r="D16" s="113"/>
      <c r="E16" s="84">
        <f>E11+E13+E15</f>
        <v>204702.49254443031</v>
      </c>
      <c r="F16" s="113"/>
      <c r="G16" s="84">
        <f>G11+G13+G15</f>
        <v>204702.49254443031</v>
      </c>
      <c r="H16" s="74"/>
      <c r="I16" s="229">
        <f>E16-G16</f>
        <v>0</v>
      </c>
      <c r="J16" s="7" t="s">
        <v>42</v>
      </c>
      <c r="K16" s="7">
        <f t="shared" si="1"/>
        <v>6</v>
      </c>
      <c r="L16" s="7"/>
      <c r="M16" s="114"/>
    </row>
    <row r="17" spans="1:12" x14ac:dyDescent="0.25">
      <c r="A17" s="7">
        <f t="shared" si="0"/>
        <v>7</v>
      </c>
      <c r="E17" s="12"/>
      <c r="G17" s="12"/>
      <c r="I17" s="201"/>
      <c r="J17" s="7"/>
      <c r="K17" s="7">
        <f t="shared" si="1"/>
        <v>7</v>
      </c>
    </row>
    <row r="18" spans="1:12" x14ac:dyDescent="0.25">
      <c r="A18" s="7">
        <f t="shared" si="0"/>
        <v>8</v>
      </c>
      <c r="B18" s="73" t="s">
        <v>43</v>
      </c>
      <c r="C18" s="113"/>
      <c r="D18" s="113"/>
      <c r="E18" s="251">
        <f>'Pg3 BK-1 TO5 C6_Revised'!E18</f>
        <v>255989.90522599602</v>
      </c>
      <c r="F18" s="170" t="s">
        <v>60</v>
      </c>
      <c r="G18" s="85">
        <f>'Pg4 BK-1 TO5 C6_As Filed '!E19</f>
        <v>256281.36446838771</v>
      </c>
      <c r="H18" s="246"/>
      <c r="I18" s="204">
        <f>E18-G18</f>
        <v>-291.45924239169108</v>
      </c>
      <c r="J18" s="7" t="s">
        <v>44</v>
      </c>
      <c r="K18" s="7">
        <f t="shared" si="1"/>
        <v>8</v>
      </c>
    </row>
    <row r="19" spans="1:12" x14ac:dyDescent="0.25">
      <c r="A19" s="7">
        <f t="shared" si="0"/>
        <v>9</v>
      </c>
      <c r="E19" s="8" t="s">
        <v>21</v>
      </c>
      <c r="G19" s="8" t="s">
        <v>21</v>
      </c>
      <c r="I19" s="201"/>
      <c r="J19" s="7"/>
      <c r="K19" s="7">
        <f t="shared" si="1"/>
        <v>9</v>
      </c>
    </row>
    <row r="20" spans="1:12" ht="18.75" x14ac:dyDescent="0.25">
      <c r="A20" s="7">
        <f t="shared" si="0"/>
        <v>10</v>
      </c>
      <c r="B20" s="73" t="s">
        <v>45</v>
      </c>
      <c r="E20" s="89">
        <f>'Pg3 BK-1 TO5 C6_Revised'!E20</f>
        <v>0</v>
      </c>
      <c r="G20" s="89">
        <f>'Pg4 BK-1 TO5 C6_As Filed '!E21</f>
        <v>0</v>
      </c>
      <c r="I20" s="204">
        <f>E20-G20</f>
        <v>0</v>
      </c>
      <c r="J20" s="7" t="s">
        <v>46</v>
      </c>
      <c r="K20" s="7">
        <f t="shared" si="1"/>
        <v>10</v>
      </c>
      <c r="L20" s="11"/>
    </row>
    <row r="21" spans="1:12" x14ac:dyDescent="0.25">
      <c r="A21" s="7">
        <f t="shared" si="0"/>
        <v>11</v>
      </c>
      <c r="E21" s="8"/>
      <c r="G21" s="8"/>
      <c r="I21" s="201"/>
      <c r="J21" s="7"/>
      <c r="K21" s="7">
        <f t="shared" si="1"/>
        <v>11</v>
      </c>
    </row>
    <row r="22" spans="1:12" x14ac:dyDescent="0.25">
      <c r="A22" s="7">
        <f t="shared" si="0"/>
        <v>12</v>
      </c>
      <c r="B22" s="73" t="s">
        <v>47</v>
      </c>
      <c r="C22" s="113"/>
      <c r="D22" s="113"/>
      <c r="E22" s="86">
        <f>'Pg3 BK-1 TO5 C6_Revised'!E22</f>
        <v>66270.772936426758</v>
      </c>
      <c r="F22" s="113"/>
      <c r="G22" s="86">
        <f>'Pg4 BK-1 TO5 C6_As Filed '!E23</f>
        <v>66270.772936426758</v>
      </c>
      <c r="H22" s="74"/>
      <c r="I22" s="204">
        <f>E22-G22</f>
        <v>0</v>
      </c>
      <c r="J22" s="7" t="s">
        <v>48</v>
      </c>
      <c r="K22" s="7">
        <f t="shared" si="1"/>
        <v>12</v>
      </c>
      <c r="L22" s="11"/>
    </row>
    <row r="23" spans="1:12" x14ac:dyDescent="0.25">
      <c r="A23" s="7">
        <f t="shared" si="0"/>
        <v>13</v>
      </c>
      <c r="B23" s="11"/>
      <c r="C23" s="113"/>
      <c r="D23" s="113"/>
      <c r="E23" s="79"/>
      <c r="F23" s="113"/>
      <c r="G23" s="79"/>
      <c r="I23" s="201"/>
      <c r="J23" s="7"/>
      <c r="K23" s="7">
        <f t="shared" si="1"/>
        <v>13</v>
      </c>
    </row>
    <row r="24" spans="1:12" x14ac:dyDescent="0.25">
      <c r="A24" s="7">
        <f t="shared" si="0"/>
        <v>14</v>
      </c>
      <c r="B24" s="73" t="s">
        <v>49</v>
      </c>
      <c r="C24" s="113"/>
      <c r="D24" s="113"/>
      <c r="E24" s="87">
        <f>'Pg3 BK-1 TO5 C6_Revised'!E24</f>
        <v>3323.5953616761703</v>
      </c>
      <c r="F24" s="113"/>
      <c r="G24" s="87">
        <f>'Pg4 BK-1 TO5 C6_As Filed '!E25</f>
        <v>3323.5953616761703</v>
      </c>
      <c r="H24" s="74"/>
      <c r="I24" s="205">
        <f>E24-G24</f>
        <v>0</v>
      </c>
      <c r="J24" s="7" t="s">
        <v>50</v>
      </c>
      <c r="K24" s="7">
        <f t="shared" si="1"/>
        <v>14</v>
      </c>
      <c r="L24" s="11"/>
    </row>
    <row r="25" spans="1:12" x14ac:dyDescent="0.25">
      <c r="A25" s="7">
        <f t="shared" si="0"/>
        <v>15</v>
      </c>
      <c r="B25" s="11" t="s">
        <v>51</v>
      </c>
      <c r="C25" s="113"/>
      <c r="D25" s="113"/>
      <c r="E25" s="252">
        <f>SUM(E16+E18+E20+E22+E24)</f>
        <v>530286.76606852934</v>
      </c>
      <c r="F25" s="170" t="s">
        <v>60</v>
      </c>
      <c r="G25" s="84">
        <f>SUM(G16+G18+G20+G22+G24)</f>
        <v>530578.22531092097</v>
      </c>
      <c r="H25" s="74"/>
      <c r="I25" s="230">
        <f>SUM(I16:I24)</f>
        <v>-291.45924239169108</v>
      </c>
      <c r="J25" s="7" t="s">
        <v>52</v>
      </c>
      <c r="K25" s="7">
        <f t="shared" si="1"/>
        <v>15</v>
      </c>
    </row>
    <row r="26" spans="1:12" x14ac:dyDescent="0.25">
      <c r="A26" s="7">
        <f t="shared" si="0"/>
        <v>16</v>
      </c>
      <c r="B26" s="11"/>
      <c r="C26" s="113"/>
      <c r="D26" s="113"/>
      <c r="E26" s="115"/>
      <c r="F26" s="113"/>
      <c r="G26" s="115"/>
      <c r="I26" s="201"/>
      <c r="J26" s="7"/>
      <c r="K26" s="7">
        <f t="shared" si="1"/>
        <v>16</v>
      </c>
    </row>
    <row r="27" spans="1:12" ht="18.75" x14ac:dyDescent="0.25">
      <c r="A27" s="7">
        <f t="shared" si="0"/>
        <v>17</v>
      </c>
      <c r="B27" s="11" t="s">
        <v>53</v>
      </c>
      <c r="C27" s="113"/>
      <c r="D27" s="113"/>
      <c r="E27" s="235">
        <f>'Pg3 BK-1 TO5 C6_Revised'!E27</f>
        <v>9.2134421919329496E-2</v>
      </c>
      <c r="F27" s="170" t="s">
        <v>60</v>
      </c>
      <c r="G27" s="116">
        <f>'Pg4 BK-1 TO5 C6_As Filed '!E28</f>
        <v>9.213478516201995E-2</v>
      </c>
      <c r="I27" s="228">
        <f>E27-G27</f>
        <v>-3.632426904542907E-7</v>
      </c>
      <c r="J27" s="7" t="s">
        <v>54</v>
      </c>
      <c r="K27" s="7">
        <f t="shared" si="1"/>
        <v>17</v>
      </c>
    </row>
    <row r="28" spans="1:12" x14ac:dyDescent="0.25">
      <c r="A28" s="7">
        <f t="shared" si="0"/>
        <v>18</v>
      </c>
      <c r="B28" s="11" t="s">
        <v>55</v>
      </c>
      <c r="C28" s="113"/>
      <c r="D28" s="113"/>
      <c r="E28" s="255">
        <f>E140</f>
        <v>5025245.3929330893</v>
      </c>
      <c r="F28" s="170" t="s">
        <v>60</v>
      </c>
      <c r="G28" s="117">
        <f>G140</f>
        <v>5032002.7152029276</v>
      </c>
      <c r="H28" s="24"/>
      <c r="I28" s="266">
        <f>E28-G28</f>
        <v>-6757.3222698383033</v>
      </c>
      <c r="J28" s="7" t="s">
        <v>56</v>
      </c>
      <c r="K28" s="7">
        <f t="shared" si="1"/>
        <v>18</v>
      </c>
    </row>
    <row r="29" spans="1:12" x14ac:dyDescent="0.25">
      <c r="A29" s="7">
        <f t="shared" si="0"/>
        <v>19</v>
      </c>
      <c r="B29" s="73" t="s">
        <v>57</v>
      </c>
      <c r="C29" s="113"/>
      <c r="D29" s="113"/>
      <c r="E29" s="233">
        <f>E28*E27</f>
        <v>462998.07928066398</v>
      </c>
      <c r="F29" s="170" t="s">
        <v>60</v>
      </c>
      <c r="G29" s="83">
        <f>G28*G27</f>
        <v>463622.48909992276</v>
      </c>
      <c r="I29" s="209">
        <f>E29-G29</f>
        <v>-624.40981925878441</v>
      </c>
      <c r="J29" s="7" t="s">
        <v>58</v>
      </c>
      <c r="K29" s="7">
        <f t="shared" si="1"/>
        <v>19</v>
      </c>
    </row>
    <row r="30" spans="1:12" x14ac:dyDescent="0.25">
      <c r="A30" s="7">
        <f t="shared" si="0"/>
        <v>20</v>
      </c>
      <c r="C30" s="113"/>
      <c r="D30" s="113"/>
      <c r="E30" s="115"/>
      <c r="F30" s="113"/>
      <c r="G30" s="115"/>
      <c r="I30" s="209"/>
      <c r="J30" s="7"/>
      <c r="K30" s="7">
        <f t="shared" si="1"/>
        <v>20</v>
      </c>
    </row>
    <row r="31" spans="1:12" ht="18.75" x14ac:dyDescent="0.25">
      <c r="A31" s="7">
        <f t="shared" si="0"/>
        <v>21</v>
      </c>
      <c r="B31" s="11" t="s">
        <v>59</v>
      </c>
      <c r="C31" s="113"/>
      <c r="D31" s="113"/>
      <c r="E31" s="173">
        <f>'Pg3 BK-1 TO5 C6_Revised'!E31</f>
        <v>0</v>
      </c>
      <c r="F31" s="170"/>
      <c r="G31" s="173">
        <f>'Pg4 BK-1 TO5 C6_As Filed '!E32</f>
        <v>0</v>
      </c>
      <c r="H31" s="74"/>
      <c r="I31" s="267">
        <f>E31-G31</f>
        <v>0</v>
      </c>
      <c r="J31" s="238" t="s">
        <v>61</v>
      </c>
      <c r="K31" s="7">
        <f t="shared" si="1"/>
        <v>21</v>
      </c>
      <c r="L31" s="11"/>
    </row>
    <row r="32" spans="1:12" x14ac:dyDescent="0.25">
      <c r="A32" s="7">
        <f t="shared" si="0"/>
        <v>22</v>
      </c>
      <c r="B32" s="11" t="s">
        <v>55</v>
      </c>
      <c r="C32" s="113"/>
      <c r="D32" s="113"/>
      <c r="E32" s="268">
        <f>E140-E123</f>
        <v>5025245.3929330893</v>
      </c>
      <c r="F32" s="170" t="s">
        <v>60</v>
      </c>
      <c r="G32" s="240">
        <f>G140-G123</f>
        <v>5032002.7152029276</v>
      </c>
      <c r="H32" s="24"/>
      <c r="I32" s="230">
        <f>E32-G32</f>
        <v>-6757.3222698383033</v>
      </c>
      <c r="J32" s="7" t="s">
        <v>62</v>
      </c>
      <c r="K32" s="7">
        <f t="shared" si="1"/>
        <v>22</v>
      </c>
    </row>
    <row r="33" spans="1:12" x14ac:dyDescent="0.25">
      <c r="A33" s="7">
        <f t="shared" si="0"/>
        <v>23</v>
      </c>
      <c r="B33" s="73" t="s">
        <v>63</v>
      </c>
      <c r="E33" s="83">
        <f>E32*E31</f>
        <v>0</v>
      </c>
      <c r="F33" s="170"/>
      <c r="G33" s="83">
        <f>G32*G31</f>
        <v>0</v>
      </c>
      <c r="H33" s="74"/>
      <c r="I33" s="209">
        <f>E33-G33</f>
        <v>0</v>
      </c>
      <c r="J33" s="7" t="s">
        <v>64</v>
      </c>
      <c r="K33" s="7">
        <f t="shared" si="1"/>
        <v>23</v>
      </c>
    </row>
    <row r="34" spans="1:12" x14ac:dyDescent="0.25">
      <c r="A34" s="7">
        <f t="shared" si="0"/>
        <v>24</v>
      </c>
      <c r="E34" s="84"/>
      <c r="G34" s="84"/>
      <c r="I34" s="209"/>
      <c r="J34" s="7"/>
      <c r="K34" s="7">
        <f t="shared" si="1"/>
        <v>24</v>
      </c>
    </row>
    <row r="35" spans="1:12" x14ac:dyDescent="0.25">
      <c r="A35" s="7">
        <f t="shared" si="0"/>
        <v>25</v>
      </c>
      <c r="B35" s="73" t="s">
        <v>65</v>
      </c>
      <c r="E35" s="85">
        <f>'Pg3 BK-1 TO5 C6_Revised'!E35</f>
        <v>1304.0991895338727</v>
      </c>
      <c r="G35" s="85">
        <f>'Pg4 BK-1 TO5 C6_As Filed '!E36</f>
        <v>1304.0991895338727</v>
      </c>
      <c r="I35" s="214">
        <f t="shared" ref="I35:I38" si="2">E35-G35</f>
        <v>0</v>
      </c>
      <c r="J35" s="7" t="s">
        <v>66</v>
      </c>
      <c r="K35" s="7">
        <f t="shared" si="1"/>
        <v>25</v>
      </c>
      <c r="L35" s="11"/>
    </row>
    <row r="36" spans="1:12" x14ac:dyDescent="0.25">
      <c r="A36" s="7">
        <f t="shared" si="0"/>
        <v>26</v>
      </c>
      <c r="B36" s="73" t="s">
        <v>67</v>
      </c>
      <c r="E36" s="86">
        <f>'Pg3 BK-1 TO5 C6_Revised'!E36</f>
        <v>-9365.0840000000007</v>
      </c>
      <c r="G36" s="86">
        <f>'Pg4 BK-1 TO5 C6_As Filed '!E37</f>
        <v>-9365.0840000000007</v>
      </c>
      <c r="H36" s="74"/>
      <c r="I36" s="204">
        <f t="shared" si="2"/>
        <v>0</v>
      </c>
      <c r="J36" s="7" t="s">
        <v>68</v>
      </c>
      <c r="K36" s="7">
        <f t="shared" si="1"/>
        <v>26</v>
      </c>
      <c r="L36" s="11"/>
    </row>
    <row r="37" spans="1:12" x14ac:dyDescent="0.25">
      <c r="A37" s="7">
        <f t="shared" si="0"/>
        <v>27</v>
      </c>
      <c r="B37" s="73" t="s">
        <v>69</v>
      </c>
      <c r="E37" s="86">
        <f>'Pg3 BK-1 TO5 C6_Revised'!E37</f>
        <v>0</v>
      </c>
      <c r="G37" s="86">
        <f>'Pg4 BK-1 TO5 C6_As Filed '!E38</f>
        <v>0</v>
      </c>
      <c r="I37" s="204">
        <f t="shared" si="2"/>
        <v>0</v>
      </c>
      <c r="J37" s="7" t="s">
        <v>70</v>
      </c>
      <c r="K37" s="7">
        <f t="shared" si="1"/>
        <v>27</v>
      </c>
    </row>
    <row r="38" spans="1:12" x14ac:dyDescent="0.25">
      <c r="A38" s="7">
        <f t="shared" si="0"/>
        <v>28</v>
      </c>
      <c r="B38" s="20" t="s">
        <v>71</v>
      </c>
      <c r="E38" s="87">
        <f>'Pg3 BK-1 TO5 C6_Revised'!E38</f>
        <v>0</v>
      </c>
      <c r="G38" s="87">
        <f>'Pg4 BK-1 TO5 C6_As Filed '!E39</f>
        <v>0</v>
      </c>
      <c r="I38" s="205">
        <f t="shared" si="2"/>
        <v>0</v>
      </c>
      <c r="J38" s="7" t="s">
        <v>72</v>
      </c>
      <c r="K38" s="7">
        <f t="shared" si="1"/>
        <v>28</v>
      </c>
      <c r="L38" s="11"/>
    </row>
    <row r="39" spans="1:12" x14ac:dyDescent="0.25">
      <c r="A39" s="7">
        <f t="shared" si="0"/>
        <v>29</v>
      </c>
      <c r="E39" s="8" t="s">
        <v>21</v>
      </c>
      <c r="G39" s="8" t="s">
        <v>21</v>
      </c>
      <c r="I39" s="201"/>
      <c r="J39" s="7"/>
      <c r="K39" s="7">
        <f t="shared" si="1"/>
        <v>29</v>
      </c>
      <c r="L39" s="11"/>
    </row>
    <row r="40" spans="1:12" ht="19.5" thickBot="1" x14ac:dyDescent="0.3">
      <c r="A40" s="7">
        <f t="shared" si="0"/>
        <v>30</v>
      </c>
      <c r="B40" s="73" t="s">
        <v>73</v>
      </c>
      <c r="C40" s="113"/>
      <c r="D40" s="113"/>
      <c r="E40" s="234">
        <f>E29+E33+E25+SUM(E35:E38)</f>
        <v>985223.86053872714</v>
      </c>
      <c r="F40" s="170" t="s">
        <v>60</v>
      </c>
      <c r="G40" s="118">
        <f>G29+G33+G25+SUM(G35:G38)</f>
        <v>986139.72960037761</v>
      </c>
      <c r="H40" s="24"/>
      <c r="I40" s="226">
        <f>E40-G40</f>
        <v>-915.86906165047549</v>
      </c>
      <c r="J40" s="7" t="s">
        <v>74</v>
      </c>
      <c r="K40" s="7">
        <f t="shared" si="1"/>
        <v>30</v>
      </c>
      <c r="L40" s="11"/>
    </row>
    <row r="41" spans="1:12" ht="16.5" thickTop="1" x14ac:dyDescent="0.25">
      <c r="A41" s="7"/>
      <c r="C41" s="113"/>
      <c r="D41" s="113"/>
      <c r="E41" s="113"/>
      <c r="F41" s="113"/>
      <c r="G41" s="119"/>
      <c r="H41" s="74"/>
      <c r="J41" s="7"/>
      <c r="L41" s="11"/>
    </row>
    <row r="42" spans="1:12" x14ac:dyDescent="0.25">
      <c r="A42" s="7"/>
      <c r="C42" s="113"/>
      <c r="D42" s="113"/>
      <c r="E42" s="113"/>
      <c r="F42" s="113"/>
      <c r="G42" s="119"/>
      <c r="H42" s="74"/>
      <c r="J42" s="7"/>
      <c r="L42" s="11"/>
    </row>
    <row r="43" spans="1:12" ht="40.5" customHeight="1" x14ac:dyDescent="0.25">
      <c r="A43" s="253" t="s">
        <v>60</v>
      </c>
      <c r="B43" s="273" t="s">
        <v>431</v>
      </c>
      <c r="C43" s="273"/>
      <c r="D43" s="273"/>
      <c r="E43" s="273"/>
      <c r="F43" s="273"/>
      <c r="G43" s="273"/>
      <c r="H43" s="273"/>
      <c r="I43" s="273"/>
      <c r="J43" s="273"/>
      <c r="L43" s="11"/>
    </row>
    <row r="44" spans="1:12" ht="18.75" x14ac:dyDescent="0.25">
      <c r="A44" s="82">
        <v>1</v>
      </c>
      <c r="B44" s="73" t="s">
        <v>75</v>
      </c>
      <c r="C44" s="113"/>
      <c r="D44" s="113"/>
      <c r="E44" s="113"/>
      <c r="F44" s="113"/>
      <c r="G44" s="119"/>
      <c r="H44" s="74"/>
      <c r="I44" s="74"/>
      <c r="J44" s="7"/>
      <c r="L44" s="11"/>
    </row>
    <row r="45" spans="1:12" ht="18.75" x14ac:dyDescent="0.25">
      <c r="A45" s="82">
        <v>2</v>
      </c>
      <c r="B45" s="73" t="s">
        <v>76</v>
      </c>
      <c r="C45" s="113"/>
      <c r="D45" s="113"/>
      <c r="E45" s="113"/>
      <c r="F45" s="113"/>
      <c r="G45" s="119"/>
      <c r="H45" s="74"/>
      <c r="I45" s="74"/>
      <c r="J45" s="7"/>
      <c r="L45" s="11"/>
    </row>
    <row r="46" spans="1:12" ht="18.75" x14ac:dyDescent="0.25">
      <c r="A46" s="82"/>
      <c r="C46" s="113"/>
      <c r="D46" s="113"/>
      <c r="E46" s="113"/>
      <c r="F46" s="113"/>
      <c r="G46" s="119"/>
      <c r="H46" s="74"/>
      <c r="I46" s="74"/>
      <c r="J46" s="7"/>
      <c r="L46" s="11"/>
    </row>
    <row r="47" spans="1:12" x14ac:dyDescent="0.25">
      <c r="A47" s="7"/>
      <c r="C47" s="113"/>
      <c r="D47" s="113"/>
      <c r="E47" s="113"/>
      <c r="F47" s="113"/>
      <c r="G47" s="119"/>
      <c r="H47" s="74"/>
      <c r="I47" s="74"/>
      <c r="J47" s="7"/>
      <c r="L47" s="11"/>
    </row>
    <row r="48" spans="1:12" x14ac:dyDescent="0.25">
      <c r="A48" s="7"/>
      <c r="B48" s="278" t="s">
        <v>20</v>
      </c>
      <c r="C48" s="277"/>
      <c r="D48" s="277"/>
      <c r="E48" s="277"/>
      <c r="F48" s="277"/>
      <c r="G48" s="277"/>
      <c r="H48" s="277"/>
      <c r="I48" s="277"/>
      <c r="J48" s="277"/>
      <c r="L48" s="11"/>
    </row>
    <row r="49" spans="1:15" x14ac:dyDescent="0.25">
      <c r="A49" s="7"/>
      <c r="B49" s="278" t="s">
        <v>22</v>
      </c>
      <c r="C49" s="277"/>
      <c r="D49" s="277"/>
      <c r="E49" s="277"/>
      <c r="F49" s="277"/>
      <c r="G49" s="277"/>
      <c r="H49" s="277"/>
      <c r="I49" s="277"/>
      <c r="J49" s="277"/>
      <c r="L49" s="11"/>
    </row>
    <row r="50" spans="1:15" ht="17.25" x14ac:dyDescent="0.25">
      <c r="A50" s="7"/>
      <c r="B50" s="278" t="s">
        <v>23</v>
      </c>
      <c r="C50" s="279"/>
      <c r="D50" s="279"/>
      <c r="E50" s="279"/>
      <c r="F50" s="279"/>
      <c r="G50" s="279"/>
      <c r="H50" s="279"/>
      <c r="I50" s="279"/>
      <c r="J50" s="279"/>
      <c r="L50" s="11"/>
    </row>
    <row r="51" spans="1:15" x14ac:dyDescent="0.25">
      <c r="A51" s="7"/>
      <c r="B51" s="274" t="str">
        <f>B5</f>
        <v>For the Base Period &amp; True-Up Period Ending December 31, 2022</v>
      </c>
      <c r="C51" s="275"/>
      <c r="D51" s="275"/>
      <c r="E51" s="275"/>
      <c r="F51" s="275"/>
      <c r="G51" s="275"/>
      <c r="H51" s="275"/>
      <c r="I51" s="275"/>
      <c r="J51" s="275"/>
      <c r="L51" s="11"/>
    </row>
    <row r="52" spans="1:15" x14ac:dyDescent="0.25">
      <c r="A52" s="7"/>
      <c r="B52" s="276" t="s">
        <v>2</v>
      </c>
      <c r="C52" s="277"/>
      <c r="D52" s="277"/>
      <c r="E52" s="277"/>
      <c r="F52" s="277"/>
      <c r="G52" s="277"/>
      <c r="H52" s="277"/>
      <c r="I52" s="277"/>
      <c r="J52" s="277"/>
      <c r="L52" s="11"/>
    </row>
    <row r="53" spans="1:15" x14ac:dyDescent="0.25">
      <c r="A53" s="7"/>
      <c r="C53" s="113"/>
      <c r="D53" s="113"/>
      <c r="E53" s="197" t="s">
        <v>25</v>
      </c>
      <c r="F53"/>
      <c r="G53" s="197" t="s">
        <v>26</v>
      </c>
      <c r="H53"/>
      <c r="I53" s="197" t="s">
        <v>27</v>
      </c>
      <c r="J53" s="7"/>
      <c r="L53" s="11"/>
    </row>
    <row r="54" spans="1:15" ht="34.5" x14ac:dyDescent="0.25">
      <c r="A54" s="7" t="s">
        <v>3</v>
      </c>
      <c r="E54" s="198" t="str">
        <f>E8</f>
        <v xml:space="preserve">Revised TO5 C6 </v>
      </c>
      <c r="F54" s="189"/>
      <c r="G54" s="198" t="s">
        <v>29</v>
      </c>
      <c r="I54" s="199" t="s">
        <v>30</v>
      </c>
      <c r="J54" s="7"/>
      <c r="K54" s="7" t="s">
        <v>3</v>
      </c>
      <c r="L54" s="11"/>
    </row>
    <row r="55" spans="1:15" x14ac:dyDescent="0.25">
      <c r="A55" s="7" t="s">
        <v>7</v>
      </c>
      <c r="B55" s="74" t="s">
        <v>21</v>
      </c>
      <c r="E55" s="111" t="s">
        <v>5</v>
      </c>
      <c r="G55" s="111" t="s">
        <v>5</v>
      </c>
      <c r="I55" s="202" t="s">
        <v>33</v>
      </c>
      <c r="J55" s="9" t="s">
        <v>6</v>
      </c>
      <c r="K55" s="7" t="s">
        <v>7</v>
      </c>
      <c r="L55" s="11"/>
    </row>
    <row r="56" spans="1:15" ht="18.75" x14ac:dyDescent="0.25">
      <c r="A56" s="7"/>
      <c r="B56" s="112" t="s">
        <v>77</v>
      </c>
      <c r="G56" s="7"/>
      <c r="J56" s="7"/>
      <c r="L56" s="11"/>
    </row>
    <row r="57" spans="1:15" x14ac:dyDescent="0.25">
      <c r="A57" s="7">
        <v>1</v>
      </c>
      <c r="B57" s="11" t="s">
        <v>78</v>
      </c>
      <c r="C57" s="113"/>
      <c r="D57" s="113"/>
      <c r="E57" s="120">
        <f>'Pg3 BK-1 TO5 C6_Revised'!E56</f>
        <v>0</v>
      </c>
      <c r="F57" s="113"/>
      <c r="G57" s="120">
        <f>'Pg4 BK-1 TO5 C6_As Filed '!E58</f>
        <v>0</v>
      </c>
      <c r="I57" s="219">
        <f>E57-G57</f>
        <v>0</v>
      </c>
      <c r="J57" s="7" t="s">
        <v>79</v>
      </c>
      <c r="K57" s="7">
        <f>A57</f>
        <v>1</v>
      </c>
      <c r="L57" s="11"/>
    </row>
    <row r="58" spans="1:15" x14ac:dyDescent="0.25">
      <c r="A58" s="7">
        <f t="shared" ref="A58:A95" si="3">A57+1</f>
        <v>2</v>
      </c>
      <c r="B58" s="11"/>
      <c r="C58" s="113"/>
      <c r="D58" s="113"/>
      <c r="E58" s="119"/>
      <c r="F58" s="113"/>
      <c r="G58" s="119"/>
      <c r="I58" s="219"/>
      <c r="J58" s="7"/>
      <c r="K58" s="7">
        <f t="shared" ref="K58:K95" si="4">K57+1</f>
        <v>2</v>
      </c>
    </row>
    <row r="59" spans="1:15" ht="18.75" x14ac:dyDescent="0.25">
      <c r="A59" s="7">
        <f t="shared" si="3"/>
        <v>3</v>
      </c>
      <c r="B59" s="11" t="s">
        <v>80</v>
      </c>
      <c r="C59" s="113"/>
      <c r="D59" s="113"/>
      <c r="E59" s="116">
        <f>'Pg3 BK-1 TO5 C6_Revised'!E58</f>
        <v>1.6900735952303427E-2</v>
      </c>
      <c r="F59" s="113"/>
      <c r="G59" s="116">
        <f>'Pg4 BK-1 TO5 C6_As Filed '!E60</f>
        <v>1.6900735952303427E-2</v>
      </c>
      <c r="H59" s="121"/>
      <c r="I59" s="220">
        <f>E59-G59</f>
        <v>0</v>
      </c>
      <c r="J59" s="7" t="s">
        <v>81</v>
      </c>
      <c r="K59" s="7">
        <f t="shared" si="4"/>
        <v>3</v>
      </c>
      <c r="M59"/>
      <c r="N59"/>
      <c r="O59"/>
    </row>
    <row r="60" spans="1:15" x14ac:dyDescent="0.25">
      <c r="A60" s="7">
        <f t="shared" si="3"/>
        <v>4</v>
      </c>
      <c r="B60" s="73" t="s">
        <v>82</v>
      </c>
      <c r="C60" s="113"/>
      <c r="D60" s="113"/>
      <c r="E60" s="117">
        <f>'Pg3 BK-1 TO5 C6_Revised'!E59</f>
        <v>0</v>
      </c>
      <c r="F60" s="113"/>
      <c r="G60" s="117">
        <f>'Pg4 BK-1 TO5 C6_As Filed '!E61</f>
        <v>0</v>
      </c>
      <c r="I60" s="221">
        <f>E60-G60</f>
        <v>0</v>
      </c>
      <c r="J60" s="7" t="s">
        <v>83</v>
      </c>
      <c r="K60" s="7">
        <f t="shared" si="4"/>
        <v>4</v>
      </c>
    </row>
    <row r="61" spans="1:15" x14ac:dyDescent="0.25">
      <c r="A61" s="7">
        <f t="shared" si="3"/>
        <v>5</v>
      </c>
      <c r="B61" s="73" t="s">
        <v>84</v>
      </c>
      <c r="E61" s="83">
        <f>E60*E59</f>
        <v>0</v>
      </c>
      <c r="G61" s="83">
        <f>G60*G59</f>
        <v>0</v>
      </c>
      <c r="I61" s="219">
        <f>E61-G61</f>
        <v>0</v>
      </c>
      <c r="J61" s="7" t="s">
        <v>85</v>
      </c>
      <c r="K61" s="7">
        <f t="shared" si="4"/>
        <v>5</v>
      </c>
    </row>
    <row r="62" spans="1:15" x14ac:dyDescent="0.25">
      <c r="A62" s="7">
        <f t="shared" si="3"/>
        <v>6</v>
      </c>
      <c r="E62" s="84"/>
      <c r="G62" s="84"/>
      <c r="I62" s="219"/>
      <c r="J62" s="7"/>
      <c r="K62" s="7">
        <f t="shared" si="4"/>
        <v>6</v>
      </c>
    </row>
    <row r="63" spans="1:15" ht="18.75" x14ac:dyDescent="0.25">
      <c r="A63" s="7">
        <f t="shared" si="3"/>
        <v>7</v>
      </c>
      <c r="B63" s="11" t="s">
        <v>59</v>
      </c>
      <c r="E63" s="116">
        <f>'Pg3 BK-1 TO5 C6_Revised'!E62</f>
        <v>0</v>
      </c>
      <c r="G63" s="116">
        <f>'Pg4 BK-1 TO5 C6_As Filed '!E64</f>
        <v>0</v>
      </c>
      <c r="I63" s="220">
        <f>E63-G63</f>
        <v>0</v>
      </c>
      <c r="J63" s="7" t="s">
        <v>86</v>
      </c>
      <c r="K63" s="7">
        <f t="shared" si="4"/>
        <v>7</v>
      </c>
    </row>
    <row r="64" spans="1:15" x14ac:dyDescent="0.25">
      <c r="A64" s="7">
        <f t="shared" si="3"/>
        <v>8</v>
      </c>
      <c r="B64" s="73" t="s">
        <v>82</v>
      </c>
      <c r="E64" s="117">
        <f>'Pg3 BK-1 TO5 C6_Revised'!E63</f>
        <v>0</v>
      </c>
      <c r="G64" s="117">
        <f>'Pg4 BK-1 TO5 C6_As Filed '!E65</f>
        <v>0</v>
      </c>
      <c r="I64" s="221">
        <f>E64-G64</f>
        <v>0</v>
      </c>
      <c r="J64" s="7" t="s">
        <v>83</v>
      </c>
      <c r="K64" s="7">
        <f t="shared" si="4"/>
        <v>8</v>
      </c>
    </row>
    <row r="65" spans="1:12" x14ac:dyDescent="0.25">
      <c r="A65" s="7">
        <f t="shared" si="3"/>
        <v>9</v>
      </c>
      <c r="B65" s="73" t="s">
        <v>63</v>
      </c>
      <c r="E65" s="83">
        <f>E64*E63</f>
        <v>0</v>
      </c>
      <c r="G65" s="83">
        <f>G64*G63</f>
        <v>0</v>
      </c>
      <c r="I65" s="219">
        <f>E65-G65</f>
        <v>0</v>
      </c>
      <c r="J65" s="7" t="s">
        <v>87</v>
      </c>
      <c r="K65" s="7">
        <f t="shared" si="4"/>
        <v>9</v>
      </c>
    </row>
    <row r="66" spans="1:12" x14ac:dyDescent="0.25">
      <c r="A66" s="7">
        <f t="shared" si="3"/>
        <v>10</v>
      </c>
      <c r="E66" s="84"/>
      <c r="G66" s="84"/>
      <c r="I66" s="219"/>
      <c r="J66" s="7"/>
      <c r="K66" s="7">
        <f t="shared" si="4"/>
        <v>10</v>
      </c>
    </row>
    <row r="67" spans="1:12" ht="16.5" thickBot="1" x14ac:dyDescent="0.3">
      <c r="A67" s="7">
        <f t="shared" si="3"/>
        <v>11</v>
      </c>
      <c r="B67" s="73" t="s">
        <v>88</v>
      </c>
      <c r="E67" s="88">
        <f>E57+E61+E65</f>
        <v>0</v>
      </c>
      <c r="G67" s="88">
        <f>G57+G61+G65</f>
        <v>0</v>
      </c>
      <c r="I67" s="222">
        <f>E67-G67</f>
        <v>0</v>
      </c>
      <c r="J67" s="7" t="s">
        <v>89</v>
      </c>
      <c r="K67" s="7">
        <f t="shared" si="4"/>
        <v>11</v>
      </c>
    </row>
    <row r="68" spans="1:12" ht="16.5" thickTop="1" x14ac:dyDescent="0.25">
      <c r="A68" s="7">
        <f t="shared" si="3"/>
        <v>12</v>
      </c>
      <c r="E68" s="84"/>
      <c r="G68" s="84"/>
      <c r="I68" s="219"/>
      <c r="J68" s="7"/>
      <c r="K68" s="7">
        <f t="shared" si="4"/>
        <v>12</v>
      </c>
    </row>
    <row r="69" spans="1:12" ht="18.75" x14ac:dyDescent="0.25">
      <c r="A69" s="7">
        <f t="shared" si="3"/>
        <v>13</v>
      </c>
      <c r="B69" s="19" t="s">
        <v>90</v>
      </c>
      <c r="E69" s="84"/>
      <c r="G69" s="84"/>
      <c r="I69" s="219"/>
      <c r="J69" s="7"/>
      <c r="K69" s="7">
        <f t="shared" si="4"/>
        <v>13</v>
      </c>
    </row>
    <row r="70" spans="1:12" x14ac:dyDescent="0.25">
      <c r="A70" s="7">
        <f t="shared" si="3"/>
        <v>14</v>
      </c>
      <c r="B70" s="11" t="s">
        <v>91</v>
      </c>
      <c r="E70" s="85">
        <f>'Pg3 BK-1 TO5 C6_Revised'!E69</f>
        <v>0</v>
      </c>
      <c r="G70" s="85">
        <f>'Pg4 BK-1 TO5 C6_As Filed '!E71</f>
        <v>0</v>
      </c>
      <c r="I70" s="219">
        <f>E70-G70</f>
        <v>0</v>
      </c>
      <c r="J70" s="7" t="s">
        <v>92</v>
      </c>
      <c r="K70" s="7">
        <f t="shared" si="4"/>
        <v>14</v>
      </c>
    </row>
    <row r="71" spans="1:12" x14ac:dyDescent="0.25">
      <c r="A71" s="7">
        <f t="shared" si="3"/>
        <v>15</v>
      </c>
      <c r="B71" s="11"/>
      <c r="E71" s="122"/>
      <c r="G71" s="122"/>
      <c r="I71" s="219"/>
      <c r="J71" s="7"/>
      <c r="K71" s="7">
        <f t="shared" si="4"/>
        <v>15</v>
      </c>
    </row>
    <row r="72" spans="1:12" x14ac:dyDescent="0.25">
      <c r="A72" s="7">
        <f t="shared" si="3"/>
        <v>16</v>
      </c>
      <c r="B72" s="11" t="s">
        <v>93</v>
      </c>
      <c r="E72" s="85">
        <f>E150</f>
        <v>0</v>
      </c>
      <c r="G72" s="85">
        <f>G150</f>
        <v>0</v>
      </c>
      <c r="I72" s="219">
        <f>E72-G72</f>
        <v>0</v>
      </c>
      <c r="J72" s="7" t="s">
        <v>94</v>
      </c>
      <c r="K72" s="7">
        <f t="shared" si="4"/>
        <v>16</v>
      </c>
    </row>
    <row r="73" spans="1:12" ht="18.75" x14ac:dyDescent="0.25">
      <c r="A73" s="7">
        <f t="shared" si="3"/>
        <v>17</v>
      </c>
      <c r="B73" s="11" t="s">
        <v>53</v>
      </c>
      <c r="C73" s="113"/>
      <c r="D73" s="113"/>
      <c r="E73" s="21">
        <f>'Pg3 BK-1 TO5 C6_Revised'!E72</f>
        <v>9.2134421919329496E-2</v>
      </c>
      <c r="F73" s="79"/>
      <c r="G73" s="21">
        <f>'Pg4 BK-1 TO5 C6_As Filed '!E74</f>
        <v>9.213478516201995E-2</v>
      </c>
      <c r="H73" s="74"/>
      <c r="I73" s="223">
        <f>E73-G73</f>
        <v>-3.632426904542907E-7</v>
      </c>
      <c r="J73" s="7" t="s">
        <v>54</v>
      </c>
      <c r="K73" s="7">
        <f t="shared" si="4"/>
        <v>17</v>
      </c>
    </row>
    <row r="74" spans="1:12" x14ac:dyDescent="0.25">
      <c r="A74" s="7">
        <f t="shared" si="3"/>
        <v>18</v>
      </c>
      <c r="B74" s="73" t="s">
        <v>95</v>
      </c>
      <c r="E74" s="83">
        <f>E72*E73</f>
        <v>0</v>
      </c>
      <c r="G74" s="83">
        <f>G72*G73</f>
        <v>0</v>
      </c>
      <c r="I74" s="224">
        <f>E74-G74</f>
        <v>0</v>
      </c>
      <c r="J74" s="7" t="s">
        <v>96</v>
      </c>
      <c r="K74" s="7">
        <f t="shared" si="4"/>
        <v>18</v>
      </c>
    </row>
    <row r="75" spans="1:12" x14ac:dyDescent="0.25">
      <c r="A75" s="7">
        <f t="shared" si="3"/>
        <v>19</v>
      </c>
      <c r="E75" s="84"/>
      <c r="G75" s="84"/>
      <c r="I75" s="219"/>
      <c r="J75" s="7"/>
      <c r="K75" s="7">
        <f t="shared" si="4"/>
        <v>19</v>
      </c>
    </row>
    <row r="76" spans="1:12" x14ac:dyDescent="0.25">
      <c r="A76" s="7">
        <f t="shared" si="3"/>
        <v>20</v>
      </c>
      <c r="B76" s="11" t="s">
        <v>93</v>
      </c>
      <c r="E76" s="85">
        <f>E150</f>
        <v>0</v>
      </c>
      <c r="G76" s="85">
        <f>G150</f>
        <v>0</v>
      </c>
      <c r="I76" s="219">
        <f>E76-G76</f>
        <v>0</v>
      </c>
      <c r="J76" s="7" t="s">
        <v>94</v>
      </c>
      <c r="K76" s="7">
        <f t="shared" si="4"/>
        <v>20</v>
      </c>
    </row>
    <row r="77" spans="1:12" ht="18.75" x14ac:dyDescent="0.25">
      <c r="A77" s="7">
        <f t="shared" si="3"/>
        <v>21</v>
      </c>
      <c r="B77" s="11" t="s">
        <v>59</v>
      </c>
      <c r="C77" s="79"/>
      <c r="D77" s="79"/>
      <c r="E77" s="123">
        <f>'Pg3 BK-1 TO5 C6_Revised'!E76</f>
        <v>0</v>
      </c>
      <c r="F77" s="79"/>
      <c r="G77" s="123">
        <f>'Pg4 BK-1 TO5 C6_As Filed '!E78</f>
        <v>0</v>
      </c>
      <c r="H77" s="74"/>
      <c r="I77" s="223">
        <f>E77-G77</f>
        <v>0</v>
      </c>
      <c r="J77" s="7" t="s">
        <v>97</v>
      </c>
      <c r="K77" s="7">
        <f t="shared" si="4"/>
        <v>21</v>
      </c>
      <c r="L77" s="79"/>
    </row>
    <row r="78" spans="1:12" x14ac:dyDescent="0.25">
      <c r="A78" s="7">
        <f t="shared" si="3"/>
        <v>22</v>
      </c>
      <c r="B78" s="73" t="s">
        <v>98</v>
      </c>
      <c r="E78" s="83">
        <f>E76*E77</f>
        <v>0</v>
      </c>
      <c r="G78" s="83">
        <f>G76*G77</f>
        <v>0</v>
      </c>
      <c r="I78" s="219">
        <f>E78-G78</f>
        <v>0</v>
      </c>
      <c r="J78" s="7" t="s">
        <v>99</v>
      </c>
      <c r="K78" s="7">
        <f t="shared" si="4"/>
        <v>22</v>
      </c>
    </row>
    <row r="79" spans="1:12" x14ac:dyDescent="0.25">
      <c r="A79" s="7">
        <f t="shared" si="3"/>
        <v>23</v>
      </c>
      <c r="E79" s="84"/>
      <c r="G79" s="84"/>
      <c r="I79" s="219"/>
      <c r="J79" s="7"/>
      <c r="K79" s="7">
        <f t="shared" si="4"/>
        <v>23</v>
      </c>
    </row>
    <row r="80" spans="1:12" ht="16.5" thickBot="1" x14ac:dyDescent="0.3">
      <c r="A80" s="7">
        <f t="shared" si="3"/>
        <v>24</v>
      </c>
      <c r="B80" s="73" t="s">
        <v>100</v>
      </c>
      <c r="E80" s="88">
        <f>E70+E74+E78</f>
        <v>0</v>
      </c>
      <c r="G80" s="88">
        <f>G70+G74+G78</f>
        <v>0</v>
      </c>
      <c r="I80" s="222">
        <f>E80-G80</f>
        <v>0</v>
      </c>
      <c r="J80" s="7" t="s">
        <v>101</v>
      </c>
      <c r="K80" s="7">
        <f t="shared" si="4"/>
        <v>24</v>
      </c>
    </row>
    <row r="81" spans="1:11" ht="16.5" thickTop="1" x14ac:dyDescent="0.25">
      <c r="A81" s="7">
        <f t="shared" si="3"/>
        <v>25</v>
      </c>
      <c r="E81" s="84"/>
      <c r="G81" s="84"/>
      <c r="I81" s="219"/>
      <c r="J81" s="7"/>
      <c r="K81" s="7">
        <f t="shared" si="4"/>
        <v>25</v>
      </c>
    </row>
    <row r="82" spans="1:11" ht="18.75" x14ac:dyDescent="0.25">
      <c r="A82" s="7">
        <f t="shared" si="3"/>
        <v>26</v>
      </c>
      <c r="B82" s="19" t="s">
        <v>102</v>
      </c>
      <c r="C82" s="113"/>
      <c r="D82" s="113"/>
      <c r="E82" s="119"/>
      <c r="F82" s="113"/>
      <c r="G82" s="119"/>
      <c r="I82" s="219"/>
      <c r="J82" s="7"/>
      <c r="K82" s="7">
        <f t="shared" si="4"/>
        <v>26</v>
      </c>
    </row>
    <row r="83" spans="1:11" x14ac:dyDescent="0.25">
      <c r="A83" s="7">
        <f t="shared" si="3"/>
        <v>27</v>
      </c>
      <c r="B83" s="73" t="s">
        <v>103</v>
      </c>
      <c r="C83" s="113"/>
      <c r="D83" s="113"/>
      <c r="E83" s="120">
        <f>E152</f>
        <v>0</v>
      </c>
      <c r="F83" s="113"/>
      <c r="G83" s="120">
        <f>G152</f>
        <v>0</v>
      </c>
      <c r="I83" s="219">
        <f>E83-G83</f>
        <v>0</v>
      </c>
      <c r="J83" s="7" t="s">
        <v>104</v>
      </c>
      <c r="K83" s="7">
        <f t="shared" si="4"/>
        <v>27</v>
      </c>
    </row>
    <row r="84" spans="1:11" ht="18.75" x14ac:dyDescent="0.25">
      <c r="A84" s="7">
        <f t="shared" si="3"/>
        <v>28</v>
      </c>
      <c r="B84" s="11" t="s">
        <v>53</v>
      </c>
      <c r="C84" s="113"/>
      <c r="D84" s="113"/>
      <c r="E84" s="124">
        <f>'Pg3 BK-1 TO5 C6_Revised'!E83</f>
        <v>9.2134421919329496E-2</v>
      </c>
      <c r="F84" s="113"/>
      <c r="G84" s="124">
        <f>'Pg4 BK-1 TO5 C6_As Filed '!E85</f>
        <v>9.213478516201995E-2</v>
      </c>
      <c r="H84" s="74"/>
      <c r="I84" s="223">
        <f>E84-G84</f>
        <v>-3.632426904542907E-7</v>
      </c>
      <c r="J84" s="7" t="s">
        <v>54</v>
      </c>
      <c r="K84" s="7">
        <f t="shared" si="4"/>
        <v>28</v>
      </c>
    </row>
    <row r="85" spans="1:11" x14ac:dyDescent="0.25">
      <c r="A85" s="7">
        <f t="shared" si="3"/>
        <v>29</v>
      </c>
      <c r="B85" s="73" t="s">
        <v>105</v>
      </c>
      <c r="C85" s="113"/>
      <c r="D85" s="113"/>
      <c r="E85" s="125">
        <f>E83*E84</f>
        <v>0</v>
      </c>
      <c r="F85" s="113"/>
      <c r="G85" s="125">
        <f>G83*G84</f>
        <v>0</v>
      </c>
      <c r="I85" s="219">
        <f>E85-G85</f>
        <v>0</v>
      </c>
      <c r="J85" s="7" t="s">
        <v>106</v>
      </c>
      <c r="K85" s="7">
        <f t="shared" si="4"/>
        <v>29</v>
      </c>
    </row>
    <row r="86" spans="1:11" x14ac:dyDescent="0.25">
      <c r="A86" s="7">
        <f t="shared" si="3"/>
        <v>30</v>
      </c>
      <c r="C86" s="113"/>
      <c r="D86" s="113"/>
      <c r="E86" s="119"/>
      <c r="F86" s="113"/>
      <c r="G86" s="119"/>
      <c r="I86" s="219"/>
      <c r="J86" s="7"/>
      <c r="K86" s="7">
        <f t="shared" si="4"/>
        <v>30</v>
      </c>
    </row>
    <row r="87" spans="1:11" x14ac:dyDescent="0.25">
      <c r="A87" s="7">
        <f t="shared" si="3"/>
        <v>31</v>
      </c>
      <c r="B87" s="73" t="s">
        <v>103</v>
      </c>
      <c r="C87" s="113"/>
      <c r="D87" s="113"/>
      <c r="E87" s="120">
        <f>E152</f>
        <v>0</v>
      </c>
      <c r="F87" s="113"/>
      <c r="G87" s="120">
        <f>G152</f>
        <v>0</v>
      </c>
      <c r="I87" s="219">
        <f>E87-G87</f>
        <v>0</v>
      </c>
      <c r="J87" s="7" t="s">
        <v>104</v>
      </c>
      <c r="K87" s="7">
        <f t="shared" si="4"/>
        <v>31</v>
      </c>
    </row>
    <row r="88" spans="1:11" ht="18.75" x14ac:dyDescent="0.25">
      <c r="A88" s="7">
        <f t="shared" si="3"/>
        <v>32</v>
      </c>
      <c r="B88" s="11" t="s">
        <v>59</v>
      </c>
      <c r="C88" s="113"/>
      <c r="D88" s="113"/>
      <c r="E88" s="124">
        <f>'Pg3 BK-1 TO5 C6_Revised'!E87</f>
        <v>0</v>
      </c>
      <c r="F88" s="244"/>
      <c r="G88" s="124">
        <f>'Pg4 BK-1 TO5 C6_As Filed '!E89</f>
        <v>3.7378308604841285E-3</v>
      </c>
      <c r="I88" s="223">
        <f>E88-G88</f>
        <v>-3.7378308604841285E-3</v>
      </c>
      <c r="J88" s="238" t="s">
        <v>61</v>
      </c>
      <c r="K88" s="7">
        <f t="shared" si="4"/>
        <v>32</v>
      </c>
    </row>
    <row r="89" spans="1:11" x14ac:dyDescent="0.25">
      <c r="A89" s="7">
        <f t="shared" si="3"/>
        <v>33</v>
      </c>
      <c r="B89" s="73" t="s">
        <v>107</v>
      </c>
      <c r="C89" s="113"/>
      <c r="D89" s="113"/>
      <c r="E89" s="241">
        <f>E87*E88</f>
        <v>0</v>
      </c>
      <c r="F89" s="113"/>
      <c r="G89" s="125">
        <f>G87*G88</f>
        <v>0</v>
      </c>
      <c r="I89" s="227">
        <f>E89-G89</f>
        <v>0</v>
      </c>
      <c r="J89" s="7" t="s">
        <v>108</v>
      </c>
      <c r="K89" s="7">
        <f t="shared" si="4"/>
        <v>33</v>
      </c>
    </row>
    <row r="90" spans="1:11" x14ac:dyDescent="0.25">
      <c r="A90" s="7">
        <f t="shared" si="3"/>
        <v>34</v>
      </c>
      <c r="C90" s="113"/>
      <c r="D90" s="113"/>
      <c r="E90" s="119"/>
      <c r="F90" s="113"/>
      <c r="G90" s="119"/>
      <c r="I90" s="219"/>
      <c r="J90" s="7"/>
      <c r="K90" s="7">
        <f t="shared" si="4"/>
        <v>34</v>
      </c>
    </row>
    <row r="91" spans="1:11" ht="16.5" thickBot="1" x14ac:dyDescent="0.3">
      <c r="A91" s="7">
        <f t="shared" si="3"/>
        <v>35</v>
      </c>
      <c r="B91" s="73" t="s">
        <v>109</v>
      </c>
      <c r="C91" s="113"/>
      <c r="D91" s="113"/>
      <c r="E91" s="88">
        <f>E85+E89</f>
        <v>0</v>
      </c>
      <c r="F91" s="113"/>
      <c r="G91" s="88">
        <f>G85+G89</f>
        <v>0</v>
      </c>
      <c r="I91" s="225">
        <f>E91-G91</f>
        <v>0</v>
      </c>
      <c r="J91" s="7" t="s">
        <v>110</v>
      </c>
      <c r="K91" s="7">
        <f t="shared" si="4"/>
        <v>35</v>
      </c>
    </row>
    <row r="92" spans="1:11" ht="16.5" thickTop="1" x14ac:dyDescent="0.25">
      <c r="A92" s="7">
        <f t="shared" si="3"/>
        <v>36</v>
      </c>
      <c r="C92" s="113"/>
      <c r="D92" s="113"/>
      <c r="E92" s="119"/>
      <c r="F92" s="113"/>
      <c r="G92" s="119"/>
      <c r="I92" s="219"/>
      <c r="J92" s="7"/>
      <c r="K92" s="7">
        <f t="shared" si="4"/>
        <v>36</v>
      </c>
    </row>
    <row r="93" spans="1:11" ht="19.5" thickBot="1" x14ac:dyDescent="0.3">
      <c r="A93" s="7">
        <f t="shared" si="3"/>
        <v>37</v>
      </c>
      <c r="B93" s="73" t="s">
        <v>111</v>
      </c>
      <c r="E93" s="118">
        <f>E67+E80+E91</f>
        <v>0</v>
      </c>
      <c r="G93" s="118">
        <f>G67+G80+G91</f>
        <v>0</v>
      </c>
      <c r="I93" s="226">
        <f>E93-G93</f>
        <v>0</v>
      </c>
      <c r="J93" s="7" t="s">
        <v>112</v>
      </c>
      <c r="K93" s="7">
        <f t="shared" si="4"/>
        <v>37</v>
      </c>
    </row>
    <row r="94" spans="1:11" ht="16.5" thickTop="1" x14ac:dyDescent="0.25">
      <c r="A94" s="7">
        <f t="shared" si="3"/>
        <v>38</v>
      </c>
      <c r="C94" s="113"/>
      <c r="D94" s="113"/>
      <c r="E94" s="119"/>
      <c r="F94" s="113"/>
      <c r="G94" s="119"/>
      <c r="I94" s="219"/>
      <c r="J94" s="7"/>
      <c r="K94" s="7">
        <f t="shared" si="4"/>
        <v>38</v>
      </c>
    </row>
    <row r="95" spans="1:11" ht="19.5" thickBot="1" x14ac:dyDescent="0.3">
      <c r="A95" s="7">
        <f t="shared" si="3"/>
        <v>39</v>
      </c>
      <c r="B95" s="19" t="s">
        <v>113</v>
      </c>
      <c r="C95" s="113"/>
      <c r="D95" s="113"/>
      <c r="E95" s="234">
        <f>+E40+E93</f>
        <v>985223.86053872714</v>
      </c>
      <c r="F95" s="170" t="s">
        <v>60</v>
      </c>
      <c r="G95" s="118">
        <f>+G40+G93</f>
        <v>986139.72960037761</v>
      </c>
      <c r="H95" s="74"/>
      <c r="I95" s="226">
        <f>E95-G95</f>
        <v>-915.86906165047549</v>
      </c>
      <c r="J95" s="7" t="s">
        <v>114</v>
      </c>
      <c r="K95" s="7">
        <f t="shared" si="4"/>
        <v>39</v>
      </c>
    </row>
    <row r="96" spans="1:11" ht="16.5" thickTop="1" x14ac:dyDescent="0.25">
      <c r="A96" s="7"/>
      <c r="B96" s="19"/>
      <c r="C96" s="113"/>
      <c r="D96" s="113"/>
      <c r="E96" s="113"/>
      <c r="F96" s="113"/>
      <c r="G96" s="119"/>
      <c r="H96" s="74"/>
      <c r="I96" s="74"/>
      <c r="J96" s="7"/>
    </row>
    <row r="97" spans="1:11" x14ac:dyDescent="0.25">
      <c r="A97" s="7"/>
      <c r="B97" s="19"/>
      <c r="C97" s="113"/>
      <c r="D97" s="113"/>
      <c r="E97" s="113"/>
      <c r="F97" s="113"/>
      <c r="G97" s="119"/>
      <c r="H97" s="74"/>
      <c r="I97" s="74"/>
      <c r="J97" s="7"/>
    </row>
    <row r="98" spans="1:11" ht="33" customHeight="1" x14ac:dyDescent="0.25">
      <c r="A98" s="253" t="s">
        <v>60</v>
      </c>
      <c r="B98" s="273" t="str">
        <f>B43</f>
        <v>Items in BOLD have changed for AFUDC adjustments resulting from TO6 settlement negotiations and capital related cost adjustments discovered as part of the Transmission Project Review process.</v>
      </c>
      <c r="C98" s="273"/>
      <c r="D98" s="273"/>
      <c r="E98" s="273"/>
      <c r="F98" s="273"/>
      <c r="G98" s="273"/>
      <c r="H98" s="273"/>
      <c r="I98" s="273"/>
      <c r="J98" s="273"/>
    </row>
    <row r="99" spans="1:11" ht="18.75" x14ac:dyDescent="0.25">
      <c r="A99" s="82">
        <v>1</v>
      </c>
      <c r="B99" s="73" t="str">
        <f>B44</f>
        <v>Amounts for TO5 C6 are as filed in the following dockets: ER24-524 and ER25-270.</v>
      </c>
      <c r="C99" s="113"/>
      <c r="D99" s="113"/>
      <c r="E99" s="113"/>
      <c r="F99" s="113"/>
      <c r="G99" s="119"/>
      <c r="H99" s="74"/>
      <c r="I99" s="74"/>
      <c r="J99" s="7"/>
    </row>
    <row r="100" spans="1:11" ht="18.75" x14ac:dyDescent="0.25">
      <c r="A100" s="82">
        <v>2</v>
      </c>
      <c r="B100" s="73" t="s">
        <v>76</v>
      </c>
      <c r="C100" s="113"/>
      <c r="D100" s="113"/>
      <c r="E100" s="113"/>
      <c r="F100" s="113"/>
      <c r="G100" s="119"/>
      <c r="J100" s="7"/>
    </row>
    <row r="101" spans="1:11" ht="18.75" x14ac:dyDescent="0.25">
      <c r="A101" s="82">
        <v>3</v>
      </c>
      <c r="B101" s="73" t="s">
        <v>115</v>
      </c>
      <c r="C101" s="113"/>
      <c r="D101" s="113"/>
      <c r="E101" s="113"/>
      <c r="F101" s="113"/>
      <c r="G101" s="126"/>
      <c r="H101" s="51"/>
      <c r="I101" s="51"/>
      <c r="J101" s="7"/>
    </row>
    <row r="102" spans="1:11" ht="18.75" x14ac:dyDescent="0.25">
      <c r="A102" s="82">
        <v>4</v>
      </c>
      <c r="B102" s="73" t="s">
        <v>116</v>
      </c>
      <c r="C102" s="113"/>
      <c r="D102" s="113"/>
      <c r="E102" s="113"/>
      <c r="F102" s="113"/>
      <c r="G102" s="119"/>
      <c r="J102" s="7"/>
    </row>
    <row r="103" spans="1:11" x14ac:dyDescent="0.25">
      <c r="A103" s="7"/>
      <c r="B103" s="74"/>
      <c r="C103" s="113"/>
      <c r="D103" s="113"/>
      <c r="E103" s="113"/>
      <c r="F103" s="113"/>
      <c r="G103" s="119"/>
      <c r="J103" s="7"/>
    </row>
    <row r="104" spans="1:11" x14ac:dyDescent="0.25">
      <c r="A104" s="7"/>
      <c r="C104" s="113"/>
      <c r="D104" s="113"/>
      <c r="E104" s="113"/>
      <c r="F104" s="113"/>
      <c r="G104" s="119"/>
      <c r="J104" s="7"/>
    </row>
    <row r="105" spans="1:11" x14ac:dyDescent="0.25">
      <c r="A105" s="7"/>
      <c r="B105" s="278" t="s">
        <v>20</v>
      </c>
      <c r="C105" s="277"/>
      <c r="D105" s="277"/>
      <c r="E105" s="277"/>
      <c r="F105" s="277"/>
      <c r="G105" s="277"/>
      <c r="H105" s="277"/>
      <c r="I105" s="277"/>
      <c r="J105" s="277"/>
    </row>
    <row r="106" spans="1:11" x14ac:dyDescent="0.25">
      <c r="A106" s="7"/>
      <c r="B106" s="278" t="s">
        <v>22</v>
      </c>
      <c r="C106" s="277"/>
      <c r="D106" s="277"/>
      <c r="E106" s="277"/>
      <c r="F106" s="277"/>
      <c r="G106" s="277"/>
      <c r="H106" s="277"/>
      <c r="I106" s="277"/>
      <c r="J106" s="277"/>
    </row>
    <row r="107" spans="1:11" ht="17.25" x14ac:dyDescent="0.25">
      <c r="A107" s="7" t="s">
        <v>21</v>
      </c>
      <c r="B107" s="278" t="s">
        <v>23</v>
      </c>
      <c r="C107" s="279"/>
      <c r="D107" s="279"/>
      <c r="E107" s="279"/>
      <c r="F107" s="279"/>
      <c r="G107" s="279"/>
      <c r="H107" s="279"/>
      <c r="I107" s="279"/>
      <c r="J107" s="279"/>
      <c r="K107" s="7" t="s">
        <v>21</v>
      </c>
    </row>
    <row r="108" spans="1:11" x14ac:dyDescent="0.25">
      <c r="A108" s="7"/>
      <c r="B108" s="274" t="str">
        <f>B5</f>
        <v>For the Base Period &amp; True-Up Period Ending December 31, 2022</v>
      </c>
      <c r="C108" s="275"/>
      <c r="D108" s="275"/>
      <c r="E108" s="275"/>
      <c r="F108" s="275"/>
      <c r="G108" s="275"/>
      <c r="H108" s="275"/>
      <c r="I108" s="275"/>
      <c r="J108" s="275"/>
    </row>
    <row r="109" spans="1:11" x14ac:dyDescent="0.25">
      <c r="A109" s="7"/>
      <c r="B109" s="276" t="s">
        <v>2</v>
      </c>
      <c r="C109" s="277"/>
      <c r="D109" s="277"/>
      <c r="E109" s="277"/>
      <c r="F109" s="277"/>
      <c r="G109" s="277"/>
      <c r="H109" s="277"/>
      <c r="I109" s="277"/>
      <c r="J109" s="277"/>
    </row>
    <row r="110" spans="1:11" x14ac:dyDescent="0.25">
      <c r="A110" s="7"/>
      <c r="B110" s="76"/>
      <c r="C110" s="74"/>
      <c r="D110" s="74"/>
      <c r="E110" s="197" t="s">
        <v>25</v>
      </c>
      <c r="F110"/>
      <c r="G110" s="197" t="s">
        <v>26</v>
      </c>
      <c r="H110"/>
      <c r="I110" s="197" t="s">
        <v>27</v>
      </c>
      <c r="J110" s="74"/>
    </row>
    <row r="111" spans="1:11" ht="34.5" x14ac:dyDescent="0.25">
      <c r="A111" s="7" t="s">
        <v>3</v>
      </c>
      <c r="E111" s="198" t="str">
        <f>E8</f>
        <v xml:space="preserve">Revised TO5 C6 </v>
      </c>
      <c r="F111" s="189"/>
      <c r="G111" s="198" t="s">
        <v>29</v>
      </c>
      <c r="I111" s="199" t="s">
        <v>30</v>
      </c>
      <c r="J111" s="7"/>
      <c r="K111" s="7" t="s">
        <v>3</v>
      </c>
    </row>
    <row r="112" spans="1:11" x14ac:dyDescent="0.25">
      <c r="A112" s="7" t="s">
        <v>7</v>
      </c>
      <c r="B112" s="74" t="s">
        <v>21</v>
      </c>
      <c r="E112" s="111" t="s">
        <v>5</v>
      </c>
      <c r="G112" s="111" t="s">
        <v>5</v>
      </c>
      <c r="I112" s="202" t="s">
        <v>33</v>
      </c>
      <c r="J112" s="9" t="s">
        <v>6</v>
      </c>
      <c r="K112" s="7" t="s">
        <v>7</v>
      </c>
    </row>
    <row r="113" spans="1:12" x14ac:dyDescent="0.25">
      <c r="A113" s="7"/>
      <c r="B113" s="112" t="s">
        <v>117</v>
      </c>
      <c r="C113" s="127"/>
      <c r="D113" s="127"/>
      <c r="E113" s="127"/>
      <c r="F113" s="127"/>
      <c r="G113" s="127"/>
      <c r="J113" s="7"/>
    </row>
    <row r="114" spans="1:12" x14ac:dyDescent="0.25">
      <c r="A114" s="7">
        <v>1</v>
      </c>
      <c r="B114" s="52" t="s">
        <v>118</v>
      </c>
      <c r="C114" s="127"/>
      <c r="D114" s="127"/>
      <c r="E114" s="127"/>
      <c r="F114" s="127"/>
      <c r="G114" s="127"/>
      <c r="J114" s="7"/>
      <c r="K114" s="7">
        <f>A114</f>
        <v>1</v>
      </c>
    </row>
    <row r="115" spans="1:12" x14ac:dyDescent="0.25">
      <c r="A115" s="7">
        <f t="shared" ref="A115:A152" si="5">A114+1</f>
        <v>2</v>
      </c>
      <c r="B115" s="11" t="s">
        <v>119</v>
      </c>
      <c r="C115" s="127"/>
      <c r="D115" s="127"/>
      <c r="E115" s="256">
        <f>E185</f>
        <v>5736167.9995469237</v>
      </c>
      <c r="F115" s="253" t="s">
        <v>60</v>
      </c>
      <c r="G115" s="128">
        <f>G185</f>
        <v>5742870.3885823078</v>
      </c>
      <c r="H115" s="51"/>
      <c r="I115" s="203">
        <f>E115-G115</f>
        <v>-6702.3890353841707</v>
      </c>
      <c r="J115" s="7" t="s">
        <v>120</v>
      </c>
      <c r="K115" s="7">
        <f t="shared" ref="K115:K152" si="6">K114+1</f>
        <v>2</v>
      </c>
    </row>
    <row r="116" spans="1:12" x14ac:dyDescent="0.25">
      <c r="A116" s="7">
        <f t="shared" si="5"/>
        <v>3</v>
      </c>
      <c r="B116" s="11" t="s">
        <v>121</v>
      </c>
      <c r="C116" s="127"/>
      <c r="D116" s="127"/>
      <c r="E116" s="257">
        <f>E186</f>
        <v>6029.4645127312906</v>
      </c>
      <c r="F116" s="253" t="s">
        <v>60</v>
      </c>
      <c r="G116" s="90">
        <f>G186</f>
        <v>6027.5670815509511</v>
      </c>
      <c r="H116" s="51"/>
      <c r="I116" s="204">
        <f>E116-G116</f>
        <v>1.8974311803394812</v>
      </c>
      <c r="J116" s="7" t="s">
        <v>122</v>
      </c>
      <c r="K116" s="7">
        <f t="shared" si="6"/>
        <v>3</v>
      </c>
    </row>
    <row r="117" spans="1:12" x14ac:dyDescent="0.25">
      <c r="A117" s="7">
        <f t="shared" si="5"/>
        <v>4</v>
      </c>
      <c r="B117" s="11" t="s">
        <v>123</v>
      </c>
      <c r="C117" s="127"/>
      <c r="D117" s="127"/>
      <c r="E117" s="257">
        <f>E187</f>
        <v>62155</v>
      </c>
      <c r="F117" s="253" t="s">
        <v>60</v>
      </c>
      <c r="G117" s="90">
        <f>G187</f>
        <v>62222.482626642326</v>
      </c>
      <c r="I117" s="204">
        <f t="shared" ref="I117:I118" si="7">E117-G117</f>
        <v>-67.482626642326068</v>
      </c>
      <c r="J117" s="7" t="s">
        <v>124</v>
      </c>
      <c r="K117" s="7">
        <f t="shared" si="6"/>
        <v>4</v>
      </c>
    </row>
    <row r="118" spans="1:12" x14ac:dyDescent="0.25">
      <c r="A118" s="7">
        <f t="shared" si="5"/>
        <v>5</v>
      </c>
      <c r="B118" s="11" t="s">
        <v>125</v>
      </c>
      <c r="C118" s="127"/>
      <c r="D118" s="127"/>
      <c r="E118" s="258">
        <f>E188</f>
        <v>175614.79978315468</v>
      </c>
      <c r="F118" s="253" t="s">
        <v>60</v>
      </c>
      <c r="G118" s="129">
        <f>G188</f>
        <v>175604.14782214613</v>
      </c>
      <c r="I118" s="205">
        <f t="shared" si="7"/>
        <v>10.651961008552462</v>
      </c>
      <c r="J118" s="7" t="s">
        <v>126</v>
      </c>
      <c r="K118" s="7">
        <f t="shared" si="6"/>
        <v>5</v>
      </c>
    </row>
    <row r="119" spans="1:12" x14ac:dyDescent="0.25">
      <c r="A119" s="7">
        <f t="shared" si="5"/>
        <v>6</v>
      </c>
      <c r="B119" s="11" t="s">
        <v>127</v>
      </c>
      <c r="C119" s="7"/>
      <c r="D119" s="7"/>
      <c r="E119" s="233">
        <f>SUM(E115:E118)</f>
        <v>5979967.263842809</v>
      </c>
      <c r="F119" s="253" t="s">
        <v>60</v>
      </c>
      <c r="G119" s="83">
        <f>SUM(G115:G118)</f>
        <v>5986724.5861126473</v>
      </c>
      <c r="H119" s="51"/>
      <c r="I119" s="209">
        <f>SUM(I115:I118)</f>
        <v>-6757.3222698376048</v>
      </c>
      <c r="J119" s="7" t="s">
        <v>128</v>
      </c>
      <c r="K119" s="7">
        <f t="shared" si="6"/>
        <v>6</v>
      </c>
    </row>
    <row r="120" spans="1:12" x14ac:dyDescent="0.25">
      <c r="A120" s="7">
        <f t="shared" si="5"/>
        <v>7</v>
      </c>
      <c r="C120" s="7"/>
      <c r="D120" s="7"/>
      <c r="E120" s="8"/>
      <c r="F120" s="7"/>
      <c r="G120" s="8"/>
      <c r="I120" s="201"/>
      <c r="J120" s="7"/>
      <c r="K120" s="7">
        <f t="shared" si="6"/>
        <v>7</v>
      </c>
    </row>
    <row r="121" spans="1:12" x14ac:dyDescent="0.25">
      <c r="A121" s="7">
        <f t="shared" si="5"/>
        <v>8</v>
      </c>
      <c r="B121" s="52" t="s">
        <v>129</v>
      </c>
      <c r="C121" s="7"/>
      <c r="D121" s="7"/>
      <c r="E121" s="8"/>
      <c r="F121" s="7"/>
      <c r="G121" s="8"/>
      <c r="I121" s="211"/>
      <c r="J121" s="7"/>
      <c r="K121" s="7">
        <f t="shared" si="6"/>
        <v>8</v>
      </c>
    </row>
    <row r="122" spans="1:12" x14ac:dyDescent="0.25">
      <c r="A122" s="7">
        <f t="shared" si="5"/>
        <v>9</v>
      </c>
      <c r="B122" s="11" t="s">
        <v>130</v>
      </c>
      <c r="C122" s="7"/>
      <c r="D122" s="7"/>
      <c r="E122" s="91">
        <f>'Pg3 BK-1 TO5 C6_Revised'!E120</f>
        <v>0</v>
      </c>
      <c r="F122" s="7"/>
      <c r="G122" s="91">
        <f>'Pg4 BK-1 TO5 C6_As Filed '!E123</f>
        <v>0</v>
      </c>
      <c r="H122" s="51"/>
      <c r="I122" s="211">
        <f>E122-G122</f>
        <v>0</v>
      </c>
      <c r="J122" s="7" t="s">
        <v>131</v>
      </c>
      <c r="K122" s="7">
        <f t="shared" si="6"/>
        <v>9</v>
      </c>
    </row>
    <row r="123" spans="1:12" x14ac:dyDescent="0.25">
      <c r="A123" s="7">
        <f t="shared" si="5"/>
        <v>10</v>
      </c>
      <c r="B123" s="11" t="s">
        <v>132</v>
      </c>
      <c r="C123" s="7"/>
      <c r="D123" s="7"/>
      <c r="E123" s="130">
        <f>'Pg3 BK-1 TO5 C6_Revised'!E121</f>
        <v>0</v>
      </c>
      <c r="F123" s="7"/>
      <c r="G123" s="130">
        <f>'Pg4 BK-1 TO5 C6_As Filed '!E124</f>
        <v>0</v>
      </c>
      <c r="I123" s="205">
        <f>E123-G123</f>
        <v>0</v>
      </c>
      <c r="J123" s="7" t="s">
        <v>133</v>
      </c>
      <c r="K123" s="7">
        <f t="shared" si="6"/>
        <v>10</v>
      </c>
    </row>
    <row r="124" spans="1:12" x14ac:dyDescent="0.25">
      <c r="A124" s="7">
        <f t="shared" si="5"/>
        <v>11</v>
      </c>
      <c r="B124" s="11" t="s">
        <v>134</v>
      </c>
      <c r="C124" s="7"/>
      <c r="D124" s="7"/>
      <c r="E124" s="131">
        <f>SUM(E122:E123)</f>
        <v>0</v>
      </c>
      <c r="F124" s="7"/>
      <c r="G124" s="131">
        <f>SUM(G122:G123)</f>
        <v>0</v>
      </c>
      <c r="H124" s="51"/>
      <c r="I124" s="212">
        <f>SUM(I122:I123)</f>
        <v>0</v>
      </c>
      <c r="J124" s="7" t="s">
        <v>135</v>
      </c>
      <c r="K124" s="7">
        <f t="shared" si="6"/>
        <v>11</v>
      </c>
    </row>
    <row r="125" spans="1:12" x14ac:dyDescent="0.25">
      <c r="A125" s="7">
        <f t="shared" si="5"/>
        <v>12</v>
      </c>
      <c r="B125" s="11"/>
      <c r="C125" s="7"/>
      <c r="D125" s="7"/>
      <c r="E125" s="119"/>
      <c r="F125" s="7"/>
      <c r="G125" s="119"/>
      <c r="I125" s="201"/>
      <c r="J125" s="7"/>
      <c r="K125" s="7">
        <f t="shared" si="6"/>
        <v>12</v>
      </c>
    </row>
    <row r="126" spans="1:12" x14ac:dyDescent="0.25">
      <c r="A126" s="7">
        <f t="shared" si="5"/>
        <v>13</v>
      </c>
      <c r="B126" s="52" t="s">
        <v>136</v>
      </c>
      <c r="E126" s="8"/>
      <c r="G126" s="8"/>
      <c r="I126" s="201"/>
      <c r="J126" s="7"/>
      <c r="K126" s="7">
        <f t="shared" si="6"/>
        <v>13</v>
      </c>
    </row>
    <row r="127" spans="1:12" ht="18.75" x14ac:dyDescent="0.25">
      <c r="A127" s="7">
        <f t="shared" si="5"/>
        <v>14</v>
      </c>
      <c r="B127" s="73" t="s">
        <v>137</v>
      </c>
      <c r="C127" s="7"/>
      <c r="D127" s="7"/>
      <c r="E127" s="85">
        <f>'Pg3 BK-1 TO5 C6_Revised'!E125</f>
        <v>-1061030.6132888591</v>
      </c>
      <c r="F127" s="7"/>
      <c r="G127" s="85">
        <f>'Pg4 BK-1 TO5 C6_As Filed '!E128</f>
        <v>-1061030.6132888591</v>
      </c>
      <c r="I127" s="211">
        <f t="shared" ref="I127" si="8">E127-G127</f>
        <v>0</v>
      </c>
      <c r="J127" s="7" t="s">
        <v>138</v>
      </c>
      <c r="K127" s="7">
        <f t="shared" si="6"/>
        <v>14</v>
      </c>
      <c r="L127" s="132"/>
    </row>
    <row r="128" spans="1:12" x14ac:dyDescent="0.25">
      <c r="A128" s="7">
        <f t="shared" si="5"/>
        <v>15</v>
      </c>
      <c r="B128" s="73" t="s">
        <v>139</v>
      </c>
      <c r="C128" s="7"/>
      <c r="D128" s="7"/>
      <c r="E128" s="86">
        <f>'Pg3 BK-1 TO5 C6_Revised'!E126</f>
        <v>0</v>
      </c>
      <c r="F128" s="7"/>
      <c r="G128" s="86">
        <f>'Pg4 BK-1 TO5 C6_As Filed '!E129</f>
        <v>0</v>
      </c>
      <c r="I128" s="213">
        <f>E128-G128</f>
        <v>0</v>
      </c>
      <c r="J128" s="7" t="s">
        <v>140</v>
      </c>
      <c r="K128" s="7">
        <f t="shared" si="6"/>
        <v>15</v>
      </c>
    </row>
    <row r="129" spans="1:12" x14ac:dyDescent="0.25">
      <c r="A129" s="7">
        <f t="shared" si="5"/>
        <v>16</v>
      </c>
      <c r="B129" s="11" t="s">
        <v>141</v>
      </c>
      <c r="C129" s="7"/>
      <c r="D129" s="7"/>
      <c r="E129" s="83">
        <f>SUM(E127:E128)</f>
        <v>-1061030.6132888591</v>
      </c>
      <c r="F129" s="7"/>
      <c r="G129" s="83">
        <f>SUM(G127:G128)</f>
        <v>-1061030.6132888591</v>
      </c>
      <c r="I129" s="211">
        <f>SUM(I127:I128)</f>
        <v>0</v>
      </c>
      <c r="J129" s="7" t="s">
        <v>142</v>
      </c>
      <c r="K129" s="7">
        <f t="shared" si="6"/>
        <v>16</v>
      </c>
    </row>
    <row r="130" spans="1:12" x14ac:dyDescent="0.25">
      <c r="A130" s="7">
        <f t="shared" si="5"/>
        <v>17</v>
      </c>
      <c r="C130" s="7"/>
      <c r="D130" s="7"/>
      <c r="E130" s="79"/>
      <c r="F130" s="7"/>
      <c r="G130" s="79"/>
      <c r="I130" s="211"/>
      <c r="J130" s="7"/>
      <c r="K130" s="7">
        <f t="shared" si="6"/>
        <v>17</v>
      </c>
    </row>
    <row r="131" spans="1:12" x14ac:dyDescent="0.25">
      <c r="A131" s="7">
        <f t="shared" si="5"/>
        <v>18</v>
      </c>
      <c r="B131" s="52" t="s">
        <v>143</v>
      </c>
      <c r="C131" s="7"/>
      <c r="D131" s="7"/>
      <c r="E131" s="79"/>
      <c r="F131" s="7"/>
      <c r="G131" s="79"/>
      <c r="I131" s="201"/>
      <c r="J131" s="7"/>
      <c r="K131" s="7">
        <f t="shared" si="6"/>
        <v>18</v>
      </c>
    </row>
    <row r="132" spans="1:12" x14ac:dyDescent="0.25">
      <c r="A132" s="7">
        <f t="shared" si="5"/>
        <v>19</v>
      </c>
      <c r="B132" s="11" t="s">
        <v>144</v>
      </c>
      <c r="C132" s="7"/>
      <c r="D132" s="7"/>
      <c r="E132" s="128">
        <f>'Pg3 BK-1 TO5 C6_Revised'!E130</f>
        <v>46789.030824354108</v>
      </c>
      <c r="F132" s="7"/>
      <c r="G132" s="128">
        <f>'Pg4 BK-1 TO5 C6_As Filed '!E133</f>
        <v>46789.030824354108</v>
      </c>
      <c r="H132" s="51"/>
      <c r="I132" s="214">
        <f t="shared" ref="I132:I134" si="9">E132-G132</f>
        <v>0</v>
      </c>
      <c r="J132" s="7" t="s">
        <v>145</v>
      </c>
      <c r="K132" s="7">
        <f t="shared" si="6"/>
        <v>19</v>
      </c>
    </row>
    <row r="133" spans="1:12" x14ac:dyDescent="0.25">
      <c r="A133" s="7">
        <f t="shared" si="5"/>
        <v>20</v>
      </c>
      <c r="B133" s="11" t="s">
        <v>146</v>
      </c>
      <c r="C133" s="7"/>
      <c r="D133" s="7"/>
      <c r="E133" s="90">
        <f>'Pg3 BK-1 TO5 C6_Revised'!E131</f>
        <v>44866.127949034191</v>
      </c>
      <c r="F133" s="7"/>
      <c r="G133" s="90">
        <f>'Pg4 BK-1 TO5 C6_As Filed '!E134</f>
        <v>44866.127949034191</v>
      </c>
      <c r="H133" s="51"/>
      <c r="I133" s="204">
        <f t="shared" si="9"/>
        <v>0</v>
      </c>
      <c r="J133" s="7" t="s">
        <v>147</v>
      </c>
      <c r="K133" s="7">
        <f t="shared" si="6"/>
        <v>20</v>
      </c>
    </row>
    <row r="134" spans="1:12" x14ac:dyDescent="0.25">
      <c r="A134" s="7">
        <f t="shared" si="5"/>
        <v>21</v>
      </c>
      <c r="B134" s="11" t="s">
        <v>148</v>
      </c>
      <c r="C134" s="7"/>
      <c r="D134" s="7"/>
      <c r="E134" s="129">
        <f>'Pg3 BK-1 TO5 C6_Revised'!E132</f>
        <v>25587.811568053789</v>
      </c>
      <c r="F134" s="7"/>
      <c r="G134" s="129">
        <f>'Pg4 BK-1 TO5 C6_As Filed '!E135</f>
        <v>25587.811568053789</v>
      </c>
      <c r="H134" s="74"/>
      <c r="I134" s="205">
        <f t="shared" si="9"/>
        <v>0</v>
      </c>
      <c r="J134" s="7" t="s">
        <v>149</v>
      </c>
      <c r="K134" s="7">
        <f t="shared" si="6"/>
        <v>21</v>
      </c>
    </row>
    <row r="135" spans="1:12" x14ac:dyDescent="0.25">
      <c r="A135" s="7">
        <f t="shared" si="5"/>
        <v>22</v>
      </c>
      <c r="B135" s="11" t="s">
        <v>150</v>
      </c>
      <c r="E135" s="83">
        <f>SUM(E132:E134)</f>
        <v>117242.97034144209</v>
      </c>
      <c r="G135" s="83">
        <f>SUM(G132:G134)</f>
        <v>117242.97034144209</v>
      </c>
      <c r="H135" s="74"/>
      <c r="I135" s="209">
        <f>SUM(I132:I134)</f>
        <v>0</v>
      </c>
      <c r="J135" s="7" t="s">
        <v>151</v>
      </c>
      <c r="K135" s="7">
        <f t="shared" si="6"/>
        <v>22</v>
      </c>
    </row>
    <row r="136" spans="1:12" x14ac:dyDescent="0.25">
      <c r="A136" s="7">
        <f t="shared" si="5"/>
        <v>23</v>
      </c>
      <c r="B136" s="11"/>
      <c r="E136" s="8"/>
      <c r="G136" s="8"/>
      <c r="I136" s="209"/>
      <c r="J136" s="7"/>
      <c r="K136" s="7">
        <f t="shared" si="6"/>
        <v>23</v>
      </c>
    </row>
    <row r="137" spans="1:12" x14ac:dyDescent="0.25">
      <c r="A137" s="7">
        <f t="shared" si="5"/>
        <v>24</v>
      </c>
      <c r="B137" s="11" t="s">
        <v>152</v>
      </c>
      <c r="E137" s="91">
        <f>'Pg3 BK-1 TO5 C6_Revised'!E135</f>
        <v>0</v>
      </c>
      <c r="G137" s="91">
        <f>'Pg4 BK-1 TO5 C6_As Filed '!E138</f>
        <v>0</v>
      </c>
      <c r="I137" s="215">
        <f>E137-G137</f>
        <v>0</v>
      </c>
      <c r="J137" s="7" t="s">
        <v>153</v>
      </c>
      <c r="K137" s="7">
        <f t="shared" si="6"/>
        <v>24</v>
      </c>
    </row>
    <row r="138" spans="1:12" x14ac:dyDescent="0.25">
      <c r="A138" s="7">
        <f t="shared" si="5"/>
        <v>25</v>
      </c>
      <c r="B138" s="11" t="s">
        <v>154</v>
      </c>
      <c r="E138" s="117">
        <f>'Pg3 BK-1 TO5 C6_Revised'!E136</f>
        <v>-10934.227962302526</v>
      </c>
      <c r="G138" s="117">
        <f>'Pg4 BK-1 TO5 C6_As Filed '!E139</f>
        <v>-10934.227962302526</v>
      </c>
      <c r="I138" s="216">
        <f>E138-G138</f>
        <v>0</v>
      </c>
      <c r="J138" s="7" t="s">
        <v>155</v>
      </c>
      <c r="K138" s="7">
        <f t="shared" si="6"/>
        <v>25</v>
      </c>
    </row>
    <row r="139" spans="1:12" x14ac:dyDescent="0.25">
      <c r="A139" s="7">
        <f t="shared" si="5"/>
        <v>26</v>
      </c>
      <c r="B139" s="11"/>
      <c r="E139" s="8"/>
      <c r="G139" s="8"/>
      <c r="I139" s="201"/>
      <c r="J139" s="7"/>
      <c r="K139" s="7">
        <f t="shared" si="6"/>
        <v>26</v>
      </c>
    </row>
    <row r="140" spans="1:12" ht="16.5" thickBot="1" x14ac:dyDescent="0.3">
      <c r="A140" s="7">
        <f t="shared" si="5"/>
        <v>27</v>
      </c>
      <c r="B140" s="11" t="s">
        <v>156</v>
      </c>
      <c r="E140" s="259">
        <f>E137+E135+E129+E124+E119+E138</f>
        <v>5025245.3929330893</v>
      </c>
      <c r="F140" s="253" t="s">
        <v>60</v>
      </c>
      <c r="G140" s="81">
        <f>G137+G135+G129+G124+G119+G138</f>
        <v>5032002.7152029276</v>
      </c>
      <c r="H140" s="74"/>
      <c r="I140" s="218">
        <f>E140-G140</f>
        <v>-6757.3222698383033</v>
      </c>
      <c r="J140" s="7" t="s">
        <v>157</v>
      </c>
      <c r="K140" s="7">
        <f t="shared" si="6"/>
        <v>27</v>
      </c>
      <c r="L140" s="13"/>
    </row>
    <row r="141" spans="1:12" ht="16.5" thickTop="1" x14ac:dyDescent="0.25">
      <c r="A141" s="7">
        <f t="shared" si="5"/>
        <v>28</v>
      </c>
      <c r="B141" s="11"/>
      <c r="E141" s="84"/>
      <c r="G141" s="84"/>
      <c r="I141" s="209"/>
      <c r="J141" s="7"/>
      <c r="K141" s="7">
        <f t="shared" si="6"/>
        <v>28</v>
      </c>
    </row>
    <row r="142" spans="1:12" ht="18.75" x14ac:dyDescent="0.25">
      <c r="A142" s="7">
        <f t="shared" si="5"/>
        <v>29</v>
      </c>
      <c r="B142" s="112" t="s">
        <v>158</v>
      </c>
      <c r="E142" s="84"/>
      <c r="G142" s="84"/>
      <c r="I142" s="209"/>
      <c r="J142" s="7"/>
      <c r="K142" s="7">
        <f t="shared" si="6"/>
        <v>29</v>
      </c>
    </row>
    <row r="143" spans="1:12" x14ac:dyDescent="0.25">
      <c r="A143" s="7">
        <f t="shared" si="5"/>
        <v>30</v>
      </c>
      <c r="B143" s="11" t="s">
        <v>159</v>
      </c>
      <c r="E143" s="85">
        <f>E194</f>
        <v>0</v>
      </c>
      <c r="G143" s="85">
        <f>G194</f>
        <v>0</v>
      </c>
      <c r="I143" s="209">
        <f>E143-G143</f>
        <v>0</v>
      </c>
      <c r="J143" s="7" t="s">
        <v>160</v>
      </c>
      <c r="K143" s="7">
        <f t="shared" si="6"/>
        <v>30</v>
      </c>
    </row>
    <row r="144" spans="1:12" x14ac:dyDescent="0.25">
      <c r="A144" s="7">
        <f t="shared" si="5"/>
        <v>31</v>
      </c>
      <c r="B144" s="11" t="s">
        <v>161</v>
      </c>
      <c r="E144" s="86">
        <f>'Pg3 BK-1 TO5 C6_Revised'!E142</f>
        <v>0</v>
      </c>
      <c r="G144" s="86">
        <f>'Pg4 BK-1 TO5 C6_As Filed '!E145</f>
        <v>0</v>
      </c>
      <c r="I144" s="217">
        <f>E144-G144</f>
        <v>0</v>
      </c>
      <c r="J144" s="7" t="s">
        <v>162</v>
      </c>
      <c r="K144" s="7">
        <f t="shared" si="6"/>
        <v>31</v>
      </c>
    </row>
    <row r="145" spans="1:11" x14ac:dyDescent="0.25">
      <c r="A145" s="7">
        <f t="shared" si="5"/>
        <v>32</v>
      </c>
      <c r="B145" s="73" t="s">
        <v>163</v>
      </c>
      <c r="E145" s="83">
        <f>SUM(E143:E144)</f>
        <v>0</v>
      </c>
      <c r="G145" s="83">
        <f>SUM(G143:G144)</f>
        <v>0</v>
      </c>
      <c r="I145" s="209">
        <f>SUM(I143:I144)</f>
        <v>0</v>
      </c>
      <c r="J145" s="7" t="s">
        <v>164</v>
      </c>
      <c r="K145" s="7">
        <f t="shared" si="6"/>
        <v>32</v>
      </c>
    </row>
    <row r="146" spans="1:11" x14ac:dyDescent="0.25">
      <c r="A146" s="7">
        <f t="shared" si="5"/>
        <v>33</v>
      </c>
      <c r="B146" s="11"/>
      <c r="E146" s="84"/>
      <c r="G146" s="84"/>
      <c r="I146" s="209"/>
      <c r="J146" s="7"/>
      <c r="K146" s="7">
        <f t="shared" si="6"/>
        <v>33</v>
      </c>
    </row>
    <row r="147" spans="1:11" ht="18.75" x14ac:dyDescent="0.25">
      <c r="A147" s="7">
        <f t="shared" si="5"/>
        <v>34</v>
      </c>
      <c r="B147" s="112" t="s">
        <v>165</v>
      </c>
      <c r="E147" s="84"/>
      <c r="G147" s="84"/>
      <c r="I147" s="209"/>
      <c r="J147" s="7"/>
      <c r="K147" s="7">
        <f t="shared" si="6"/>
        <v>34</v>
      </c>
    </row>
    <row r="148" spans="1:11" x14ac:dyDescent="0.25">
      <c r="A148" s="7">
        <f t="shared" si="5"/>
        <v>35</v>
      </c>
      <c r="B148" s="11" t="s">
        <v>166</v>
      </c>
      <c r="E148" s="85">
        <f>'Pg3 BK-1 TO5 C6_Revised'!E146</f>
        <v>0</v>
      </c>
      <c r="G148" s="85">
        <f>'Pg4 BK-1 TO5 C6_As Filed '!E149</f>
        <v>0</v>
      </c>
      <c r="I148" s="209">
        <f>E148-G148</f>
        <v>0</v>
      </c>
      <c r="J148" s="7" t="s">
        <v>167</v>
      </c>
      <c r="K148" s="7">
        <f t="shared" si="6"/>
        <v>35</v>
      </c>
    </row>
    <row r="149" spans="1:11" x14ac:dyDescent="0.25">
      <c r="A149" s="7">
        <f t="shared" si="5"/>
        <v>36</v>
      </c>
      <c r="B149" s="73" t="s">
        <v>168</v>
      </c>
      <c r="E149" s="87">
        <f>'Pg3 BK-1 TO5 C6_Revised'!E147</f>
        <v>0</v>
      </c>
      <c r="G149" s="87">
        <f>'Pg4 BK-1 TO5 C6_As Filed '!E150</f>
        <v>0</v>
      </c>
      <c r="I149" s="217">
        <f>E149-G149</f>
        <v>0</v>
      </c>
      <c r="J149" s="7" t="s">
        <v>169</v>
      </c>
      <c r="K149" s="7">
        <f t="shared" si="6"/>
        <v>36</v>
      </c>
    </row>
    <row r="150" spans="1:11" x14ac:dyDescent="0.25">
      <c r="A150" s="7">
        <f t="shared" si="5"/>
        <v>37</v>
      </c>
      <c r="B150" s="73" t="s">
        <v>170</v>
      </c>
      <c r="E150" s="83">
        <f>SUM(E148:E149)</f>
        <v>0</v>
      </c>
      <c r="G150" s="83">
        <f>SUM(G148:G149)</f>
        <v>0</v>
      </c>
      <c r="I150" s="209">
        <f>SUM(I148:I149)</f>
        <v>0</v>
      </c>
      <c r="J150" s="7" t="s">
        <v>171</v>
      </c>
      <c r="K150" s="7">
        <f t="shared" si="6"/>
        <v>37</v>
      </c>
    </row>
    <row r="151" spans="1:11" x14ac:dyDescent="0.25">
      <c r="A151" s="7">
        <f t="shared" si="5"/>
        <v>38</v>
      </c>
      <c r="B151" s="11"/>
      <c r="E151" s="84"/>
      <c r="G151" s="84"/>
      <c r="I151" s="209"/>
      <c r="J151" s="7"/>
      <c r="K151" s="7">
        <f t="shared" si="6"/>
        <v>38</v>
      </c>
    </row>
    <row r="152" spans="1:11" ht="18.75" x14ac:dyDescent="0.25">
      <c r="A152" s="7">
        <f t="shared" si="5"/>
        <v>39</v>
      </c>
      <c r="B152" s="112" t="s">
        <v>172</v>
      </c>
      <c r="E152" s="85">
        <f>'Pg3 BK-1 TO5 C6_Revised'!E150</f>
        <v>0</v>
      </c>
      <c r="G152" s="85">
        <f>'Pg4 BK-1 TO5 C6_As Filed '!E153</f>
        <v>0</v>
      </c>
      <c r="I152" s="209">
        <f>E152-G152</f>
        <v>0</v>
      </c>
      <c r="J152" s="7" t="s">
        <v>173</v>
      </c>
      <c r="K152" s="7">
        <f t="shared" si="6"/>
        <v>39</v>
      </c>
    </row>
    <row r="153" spans="1:11" x14ac:dyDescent="0.25">
      <c r="A153" s="7"/>
      <c r="B153" s="11"/>
      <c r="G153" s="84"/>
      <c r="J153" s="7"/>
    </row>
    <row r="154" spans="1:11" x14ac:dyDescent="0.25">
      <c r="A154" s="7"/>
      <c r="B154" s="11"/>
      <c r="G154" s="84"/>
      <c r="J154" s="7"/>
    </row>
    <row r="155" spans="1:11" ht="42" customHeight="1" x14ac:dyDescent="0.25">
      <c r="A155" s="253" t="s">
        <v>60</v>
      </c>
      <c r="B155" s="273" t="str">
        <f>B43</f>
        <v>Items in BOLD have changed for AFUDC adjustments resulting from TO6 settlement negotiations and capital related cost adjustments discovered as part of the Transmission Project Review process.</v>
      </c>
      <c r="C155" s="273"/>
      <c r="D155" s="273"/>
      <c r="E155" s="273"/>
      <c r="F155" s="273"/>
      <c r="G155" s="273"/>
      <c r="H155" s="273"/>
      <c r="I155" s="273"/>
      <c r="J155" s="273"/>
    </row>
    <row r="156" spans="1:11" ht="18.75" x14ac:dyDescent="0.25">
      <c r="A156" s="82">
        <v>1</v>
      </c>
      <c r="B156" s="11" t="str">
        <f>B44</f>
        <v>Amounts for TO5 C6 are as filed in the following dockets: ER24-524 and ER25-270.</v>
      </c>
      <c r="G156" s="84"/>
      <c r="J156" s="7"/>
    </row>
    <row r="157" spans="1:11" ht="18.75" x14ac:dyDescent="0.25">
      <c r="A157" s="82">
        <v>2</v>
      </c>
      <c r="B157" s="11" t="s">
        <v>174</v>
      </c>
      <c r="G157" s="84"/>
      <c r="J157" s="7"/>
    </row>
    <row r="158" spans="1:11" ht="18.75" x14ac:dyDescent="0.25">
      <c r="A158" s="82">
        <v>3</v>
      </c>
      <c r="B158" s="73" t="s">
        <v>115</v>
      </c>
      <c r="G158" s="84"/>
      <c r="J158" s="7"/>
    </row>
    <row r="159" spans="1:11" x14ac:dyDescent="0.25">
      <c r="A159" s="7"/>
      <c r="B159" s="74"/>
      <c r="G159" s="84"/>
      <c r="J159" s="7"/>
    </row>
    <row r="160" spans="1:11" x14ac:dyDescent="0.25">
      <c r="A160" s="7"/>
      <c r="B160" s="74"/>
      <c r="G160" s="84"/>
      <c r="J160" s="7"/>
    </row>
    <row r="161" spans="1:13" x14ac:dyDescent="0.25">
      <c r="A161" s="7"/>
      <c r="B161" s="278" t="s">
        <v>20</v>
      </c>
      <c r="C161" s="277"/>
      <c r="D161" s="277"/>
      <c r="E161" s="277"/>
      <c r="F161" s="277"/>
      <c r="G161" s="277"/>
      <c r="H161" s="277"/>
      <c r="I161" s="277"/>
      <c r="J161" s="277"/>
    </row>
    <row r="162" spans="1:13" x14ac:dyDescent="0.25">
      <c r="A162" s="7" t="s">
        <v>21</v>
      </c>
      <c r="B162" s="278" t="s">
        <v>22</v>
      </c>
      <c r="C162" s="277"/>
      <c r="D162" s="277"/>
      <c r="E162" s="277"/>
      <c r="F162" s="277"/>
      <c r="G162" s="277"/>
      <c r="H162" s="277"/>
      <c r="I162" s="277"/>
      <c r="J162" s="277"/>
    </row>
    <row r="163" spans="1:13" ht="17.25" x14ac:dyDescent="0.25">
      <c r="A163" s="7"/>
      <c r="B163" s="278" t="s">
        <v>23</v>
      </c>
      <c r="C163" s="279"/>
      <c r="D163" s="279"/>
      <c r="E163" s="279"/>
      <c r="F163" s="279"/>
      <c r="G163" s="279"/>
      <c r="H163" s="279"/>
      <c r="I163" s="279"/>
      <c r="J163" s="279"/>
    </row>
    <row r="164" spans="1:13" x14ac:dyDescent="0.25">
      <c r="A164" s="7"/>
      <c r="B164" s="274" t="str">
        <f>B5</f>
        <v>For the Base Period &amp; True-Up Period Ending December 31, 2022</v>
      </c>
      <c r="C164" s="275"/>
      <c r="D164" s="275"/>
      <c r="E164" s="275"/>
      <c r="F164" s="275"/>
      <c r="G164" s="275"/>
      <c r="H164" s="275"/>
      <c r="I164" s="275"/>
      <c r="J164" s="275"/>
    </row>
    <row r="165" spans="1:13" x14ac:dyDescent="0.25">
      <c r="A165" s="7"/>
      <c r="B165" s="276" t="s">
        <v>2</v>
      </c>
      <c r="C165" s="277"/>
      <c r="D165" s="277"/>
      <c r="E165" s="277"/>
      <c r="F165" s="277"/>
      <c r="G165" s="277"/>
      <c r="H165" s="277"/>
      <c r="I165" s="277"/>
      <c r="J165" s="277"/>
    </row>
    <row r="166" spans="1:13" x14ac:dyDescent="0.25">
      <c r="A166" s="7"/>
      <c r="B166" s="15"/>
      <c r="E166" s="197" t="s">
        <v>25</v>
      </c>
      <c r="F166"/>
      <c r="G166" s="197" t="s">
        <v>26</v>
      </c>
      <c r="H166"/>
      <c r="I166" s="197" t="s">
        <v>27</v>
      </c>
    </row>
    <row r="167" spans="1:13" ht="34.5" x14ac:dyDescent="0.25">
      <c r="A167" s="7" t="s">
        <v>3</v>
      </c>
      <c r="E167" s="198" t="str">
        <f>E8</f>
        <v xml:space="preserve">Revised TO5 C6 </v>
      </c>
      <c r="F167" s="189"/>
      <c r="G167" s="198" t="s">
        <v>29</v>
      </c>
      <c r="I167" s="199" t="s">
        <v>30</v>
      </c>
      <c r="J167" s="7"/>
      <c r="K167" s="7" t="s">
        <v>3</v>
      </c>
    </row>
    <row r="168" spans="1:13" x14ac:dyDescent="0.25">
      <c r="A168" s="7" t="s">
        <v>7</v>
      </c>
      <c r="B168" s="74" t="s">
        <v>21</v>
      </c>
      <c r="E168" s="111" t="s">
        <v>5</v>
      </c>
      <c r="G168" s="111" t="s">
        <v>5</v>
      </c>
      <c r="I168" s="202" t="s">
        <v>33</v>
      </c>
      <c r="J168" s="9" t="s">
        <v>6</v>
      </c>
      <c r="K168" s="7" t="s">
        <v>7</v>
      </c>
    </row>
    <row r="169" spans="1:13" x14ac:dyDescent="0.25">
      <c r="A169" s="7"/>
      <c r="B169" s="112" t="s">
        <v>175</v>
      </c>
      <c r="G169" s="110"/>
      <c r="J169" s="7"/>
    </row>
    <row r="170" spans="1:13" x14ac:dyDescent="0.25">
      <c r="A170" s="7">
        <v>1</v>
      </c>
      <c r="B170" s="52" t="s">
        <v>176</v>
      </c>
      <c r="G170" s="110"/>
      <c r="J170" s="7"/>
      <c r="K170" s="7">
        <f>A170</f>
        <v>1</v>
      </c>
    </row>
    <row r="171" spans="1:13" x14ac:dyDescent="0.25">
      <c r="A171" s="7">
        <f t="shared" ref="A171:A194" si="10">A170+1</f>
        <v>2</v>
      </c>
      <c r="B171" s="11" t="s">
        <v>119</v>
      </c>
      <c r="E171" s="251">
        <f>'Pg3 BK-1 TO5 C6_Revised'!E168</f>
        <v>7469349.5565788634</v>
      </c>
      <c r="F171" s="253" t="s">
        <v>60</v>
      </c>
      <c r="G171" s="85">
        <f>'Pg4 BK-1 TO5 C6_As Filed '!E172</f>
        <v>7476381.1074746149</v>
      </c>
      <c r="H171" s="51"/>
      <c r="I171" s="203">
        <f>E171-G171</f>
        <v>-7031.5508957514539</v>
      </c>
      <c r="J171" s="7" t="s">
        <v>177</v>
      </c>
      <c r="K171" s="7">
        <f t="shared" ref="K171:K194" si="11">K170+1</f>
        <v>2</v>
      </c>
      <c r="L171" s="133"/>
    </row>
    <row r="172" spans="1:13" x14ac:dyDescent="0.25">
      <c r="A172" s="7">
        <f t="shared" si="10"/>
        <v>3</v>
      </c>
      <c r="B172" s="11" t="s">
        <v>178</v>
      </c>
      <c r="E172" s="86">
        <f>'Pg3 BK-1 TO5 C6_Revised'!E169</f>
        <v>30189.464512731291</v>
      </c>
      <c r="F172" s="253"/>
      <c r="G172" s="86">
        <f>'Pg4 BK-1 TO5 C6_As Filed '!E173</f>
        <v>30189.464512731291</v>
      </c>
      <c r="H172" s="51"/>
      <c r="I172" s="204">
        <f>E172-G172</f>
        <v>0</v>
      </c>
      <c r="J172" s="7" t="s">
        <v>179</v>
      </c>
      <c r="K172" s="7">
        <f t="shared" si="11"/>
        <v>3</v>
      </c>
      <c r="L172" s="134"/>
    </row>
    <row r="173" spans="1:13" x14ac:dyDescent="0.25">
      <c r="A173" s="7">
        <f t="shared" si="10"/>
        <v>4</v>
      </c>
      <c r="B173" s="11" t="s">
        <v>123</v>
      </c>
      <c r="E173" s="262">
        <f>'Pg3 BK-1 TO5 C6_Revised'!E170</f>
        <v>107970</v>
      </c>
      <c r="F173" s="253" t="s">
        <v>60</v>
      </c>
      <c r="G173" s="86">
        <f>'Pg4 BK-1 TO5 C6_As Filed '!E174</f>
        <v>108045.72119347638</v>
      </c>
      <c r="H173" s="74"/>
      <c r="I173" s="204">
        <f t="shared" ref="I173:I174" si="12">E173-G173</f>
        <v>-75.721193476376357</v>
      </c>
      <c r="J173" s="7" t="s">
        <v>180</v>
      </c>
      <c r="K173" s="7">
        <f t="shared" si="11"/>
        <v>4</v>
      </c>
      <c r="M173" s="18"/>
    </row>
    <row r="174" spans="1:13" x14ac:dyDescent="0.25">
      <c r="A174" s="7">
        <f t="shared" si="10"/>
        <v>5</v>
      </c>
      <c r="B174" s="11" t="s">
        <v>125</v>
      </c>
      <c r="C174" s="7"/>
      <c r="D174" s="7"/>
      <c r="E174" s="87">
        <f>'Pg3 BK-1 TO5 C6_Revised'!E171</f>
        <v>303088.79978315468</v>
      </c>
      <c r="F174" s="253"/>
      <c r="G174" s="87">
        <f>'Pg4 BK-1 TO5 C6_As Filed '!E175</f>
        <v>303088.79978315468</v>
      </c>
      <c r="H174" s="74"/>
      <c r="I174" s="205">
        <f t="shared" si="12"/>
        <v>0</v>
      </c>
      <c r="J174" s="7" t="s">
        <v>181</v>
      </c>
      <c r="K174" s="7">
        <f t="shared" si="11"/>
        <v>5</v>
      </c>
    </row>
    <row r="175" spans="1:13" x14ac:dyDescent="0.25">
      <c r="A175" s="7">
        <f t="shared" si="10"/>
        <v>6</v>
      </c>
      <c r="B175" s="11" t="s">
        <v>182</v>
      </c>
      <c r="E175" s="264">
        <f>SUM(E171:E174)</f>
        <v>7910597.8208747488</v>
      </c>
      <c r="F175" s="253" t="s">
        <v>60</v>
      </c>
      <c r="G175" s="135">
        <f>SUM(G171:G174)</f>
        <v>7917705.0929639768</v>
      </c>
      <c r="H175" s="51"/>
      <c r="I175" s="206">
        <f>SUM(I171:I174)</f>
        <v>-7107.2720892278303</v>
      </c>
      <c r="J175" s="7" t="s">
        <v>128</v>
      </c>
      <c r="K175" s="7">
        <f t="shared" si="11"/>
        <v>6</v>
      </c>
      <c r="L175" s="134"/>
    </row>
    <row r="176" spans="1:13" x14ac:dyDescent="0.25">
      <c r="A176" s="7">
        <f t="shared" si="10"/>
        <v>7</v>
      </c>
      <c r="C176" s="7"/>
      <c r="D176" s="7"/>
      <c r="E176" s="269"/>
      <c r="F176" s="7"/>
      <c r="G176" s="110"/>
      <c r="I176" s="189"/>
      <c r="J176" s="7"/>
      <c r="K176" s="7">
        <f t="shared" si="11"/>
        <v>7</v>
      </c>
    </row>
    <row r="177" spans="1:11" x14ac:dyDescent="0.25">
      <c r="A177" s="7">
        <f t="shared" si="10"/>
        <v>8</v>
      </c>
      <c r="B177" s="10" t="s">
        <v>183</v>
      </c>
      <c r="E177" s="269"/>
      <c r="G177" s="110"/>
      <c r="I177" s="189"/>
      <c r="J177" s="7"/>
      <c r="K177" s="7">
        <f t="shared" si="11"/>
        <v>8</v>
      </c>
    </row>
    <row r="178" spans="1:11" x14ac:dyDescent="0.25">
      <c r="A178" s="7">
        <f t="shared" si="10"/>
        <v>9</v>
      </c>
      <c r="B178" s="73" t="s">
        <v>184</v>
      </c>
      <c r="E178" s="251">
        <f>'Pg3 BK-1 TO5 C6_Revised'!E175</f>
        <v>1733181.5570319395</v>
      </c>
      <c r="F178" s="253" t="s">
        <v>60</v>
      </c>
      <c r="G178" s="85">
        <f>'Pg4 BK-1 TO5 C6_As Filed '!E179</f>
        <v>1733510.7188923075</v>
      </c>
      <c r="H178" s="51"/>
      <c r="I178" s="203">
        <f>E178-G178</f>
        <v>-329.16186036798172</v>
      </c>
      <c r="J178" s="7" t="s">
        <v>185</v>
      </c>
      <c r="K178" s="7">
        <f t="shared" si="11"/>
        <v>9</v>
      </c>
    </row>
    <row r="179" spans="1:11" x14ac:dyDescent="0.25">
      <c r="A179" s="7">
        <f t="shared" si="10"/>
        <v>10</v>
      </c>
      <c r="B179" s="73" t="s">
        <v>186</v>
      </c>
      <c r="E179" s="262">
        <f>'Pg3 BK-1 TO5 C6_Revised'!E176</f>
        <v>24160</v>
      </c>
      <c r="F179" s="253" t="s">
        <v>60</v>
      </c>
      <c r="G179" s="86">
        <f>'Pg4 BK-1 TO5 C6_As Filed '!E180</f>
        <v>24161.897431180339</v>
      </c>
      <c r="H179" s="51"/>
      <c r="I179" s="204">
        <f t="shared" ref="I179:I181" si="13">E179-G179</f>
        <v>-1.8974311803394812</v>
      </c>
      <c r="J179" s="7" t="s">
        <v>187</v>
      </c>
      <c r="K179" s="7">
        <f t="shared" si="11"/>
        <v>10</v>
      </c>
    </row>
    <row r="180" spans="1:11" x14ac:dyDescent="0.25">
      <c r="A180" s="7">
        <f t="shared" si="10"/>
        <v>11</v>
      </c>
      <c r="B180" s="73" t="s">
        <v>188</v>
      </c>
      <c r="E180" s="262">
        <f>'Pg3 BK-1 TO5 C6_Revised'!E177</f>
        <v>45815</v>
      </c>
      <c r="F180" s="253" t="s">
        <v>60</v>
      </c>
      <c r="G180" s="86">
        <f>'Pg4 BK-1 TO5 C6_As Filed '!E181</f>
        <v>45823.23856683405</v>
      </c>
      <c r="H180" s="74"/>
      <c r="I180" s="204">
        <f t="shared" si="13"/>
        <v>-8.2385668340502889</v>
      </c>
      <c r="J180" s="7" t="s">
        <v>189</v>
      </c>
      <c r="K180" s="7">
        <f t="shared" si="11"/>
        <v>11</v>
      </c>
    </row>
    <row r="181" spans="1:11" x14ac:dyDescent="0.25">
      <c r="A181" s="7">
        <f t="shared" si="10"/>
        <v>12</v>
      </c>
      <c r="B181" s="73" t="s">
        <v>190</v>
      </c>
      <c r="E181" s="263">
        <f>'Pg3 BK-1 TO5 C6_Revised'!E178</f>
        <v>127474</v>
      </c>
      <c r="F181" s="253" t="s">
        <v>60</v>
      </c>
      <c r="G181" s="87">
        <f>'Pg4 BK-1 TO5 C6_As Filed '!E182</f>
        <v>127484.65196100857</v>
      </c>
      <c r="H181" s="74"/>
      <c r="I181" s="205">
        <f t="shared" si="13"/>
        <v>-10.651961008567014</v>
      </c>
      <c r="J181" s="7" t="s">
        <v>191</v>
      </c>
      <c r="K181" s="7">
        <f t="shared" si="11"/>
        <v>12</v>
      </c>
    </row>
    <row r="182" spans="1:11" x14ac:dyDescent="0.25">
      <c r="A182" s="7">
        <f t="shared" si="10"/>
        <v>13</v>
      </c>
      <c r="B182" s="134" t="s">
        <v>192</v>
      </c>
      <c r="C182" s="134"/>
      <c r="D182" s="134"/>
      <c r="E182" s="264">
        <f>SUM(E178:E181)</f>
        <v>1930630.5570319395</v>
      </c>
      <c r="F182" s="253" t="s">
        <v>60</v>
      </c>
      <c r="G182" s="135">
        <f>SUM(G178:G181)</f>
        <v>1930980.5068513304</v>
      </c>
      <c r="H182" s="51"/>
      <c r="I182" s="206">
        <f>SUM(I178:I181)</f>
        <v>-349.9498193909385</v>
      </c>
      <c r="J182" s="7" t="s">
        <v>193</v>
      </c>
      <c r="K182" s="7">
        <f t="shared" si="11"/>
        <v>13</v>
      </c>
    </row>
    <row r="183" spans="1:11" x14ac:dyDescent="0.25">
      <c r="A183" s="7">
        <f t="shared" si="10"/>
        <v>14</v>
      </c>
      <c r="B183" s="134"/>
      <c r="C183" s="134"/>
      <c r="D183" s="134"/>
      <c r="E183" s="260"/>
      <c r="F183" s="134"/>
      <c r="G183" s="79"/>
      <c r="I183" s="201"/>
      <c r="J183" s="7"/>
      <c r="K183" s="7">
        <f t="shared" si="11"/>
        <v>14</v>
      </c>
    </row>
    <row r="184" spans="1:11" x14ac:dyDescent="0.25">
      <c r="A184" s="7">
        <f t="shared" si="10"/>
        <v>15</v>
      </c>
      <c r="B184" s="52" t="s">
        <v>118</v>
      </c>
      <c r="C184" s="134"/>
      <c r="D184" s="134"/>
      <c r="E184" s="260"/>
      <c r="F184" s="134"/>
      <c r="G184" s="79"/>
      <c r="I184" s="201"/>
      <c r="J184" s="7"/>
      <c r="K184" s="7">
        <f t="shared" si="11"/>
        <v>15</v>
      </c>
    </row>
    <row r="185" spans="1:11" x14ac:dyDescent="0.25">
      <c r="A185" s="7">
        <f t="shared" si="10"/>
        <v>16</v>
      </c>
      <c r="B185" s="11" t="s">
        <v>119</v>
      </c>
      <c r="E185" s="252">
        <f>+E171-E178</f>
        <v>5736167.9995469237</v>
      </c>
      <c r="F185" s="253" t="s">
        <v>60</v>
      </c>
      <c r="G185" s="84">
        <f>+G171-G178</f>
        <v>5742870.3885823078</v>
      </c>
      <c r="H185" s="51"/>
      <c r="I185" s="203">
        <f>E185-G185</f>
        <v>-6702.3890353841707</v>
      </c>
      <c r="J185" s="7" t="s">
        <v>194</v>
      </c>
      <c r="K185" s="7">
        <f t="shared" si="11"/>
        <v>16</v>
      </c>
    </row>
    <row r="186" spans="1:11" x14ac:dyDescent="0.25">
      <c r="A186" s="7">
        <f t="shared" si="10"/>
        <v>17</v>
      </c>
      <c r="B186" s="11" t="s">
        <v>121</v>
      </c>
      <c r="E186" s="260">
        <f>+E172-E179</f>
        <v>6029.4645127312906</v>
      </c>
      <c r="F186" s="253" t="s">
        <v>60</v>
      </c>
      <c r="G186" s="79">
        <f>+G172-G179</f>
        <v>6027.5670815509511</v>
      </c>
      <c r="H186" s="51"/>
      <c r="I186" s="204">
        <f t="shared" ref="I186:I188" si="14">E186-G186</f>
        <v>1.8974311803394812</v>
      </c>
      <c r="J186" s="7" t="s">
        <v>195</v>
      </c>
      <c r="K186" s="7">
        <f t="shared" si="11"/>
        <v>17</v>
      </c>
    </row>
    <row r="187" spans="1:11" x14ac:dyDescent="0.25">
      <c r="A187" s="7">
        <f t="shared" si="10"/>
        <v>18</v>
      </c>
      <c r="B187" s="11" t="s">
        <v>123</v>
      </c>
      <c r="E187" s="260">
        <f>+E173-E180</f>
        <v>62155</v>
      </c>
      <c r="F187" s="253" t="s">
        <v>60</v>
      </c>
      <c r="G187" s="79">
        <f>+G173-G180</f>
        <v>62222.482626642326</v>
      </c>
      <c r="I187" s="204">
        <f t="shared" si="14"/>
        <v>-67.482626642326068</v>
      </c>
      <c r="J187" s="7" t="s">
        <v>196</v>
      </c>
      <c r="K187" s="7">
        <f t="shared" si="11"/>
        <v>18</v>
      </c>
    </row>
    <row r="188" spans="1:11" x14ac:dyDescent="0.25">
      <c r="A188" s="7">
        <f t="shared" si="10"/>
        <v>19</v>
      </c>
      <c r="B188" s="11" t="s">
        <v>125</v>
      </c>
      <c r="E188" s="261">
        <f>+E174-E181</f>
        <v>175614.79978315468</v>
      </c>
      <c r="F188" s="253" t="s">
        <v>60</v>
      </c>
      <c r="G188" s="80">
        <f>+G174-G181</f>
        <v>175604.14782214613</v>
      </c>
      <c r="I188" s="204">
        <f t="shared" si="14"/>
        <v>10.651961008552462</v>
      </c>
      <c r="J188" s="7" t="s">
        <v>197</v>
      </c>
      <c r="K188" s="7">
        <f t="shared" si="11"/>
        <v>19</v>
      </c>
    </row>
    <row r="189" spans="1:11" ht="16.5" thickBot="1" x14ac:dyDescent="0.3">
      <c r="A189" s="7">
        <f t="shared" si="10"/>
        <v>20</v>
      </c>
      <c r="B189" s="73" t="s">
        <v>127</v>
      </c>
      <c r="E189" s="265">
        <f>SUM(E185:E188)</f>
        <v>5979967.263842809</v>
      </c>
      <c r="F189" s="253" t="s">
        <v>60</v>
      </c>
      <c r="G189" s="88">
        <f>SUM(G185:G188)</f>
        <v>5986724.5861126473</v>
      </c>
      <c r="H189" s="51"/>
      <c r="I189" s="207">
        <f>SUM(I185:I188)</f>
        <v>-6757.3222698376048</v>
      </c>
      <c r="J189" s="7" t="s">
        <v>198</v>
      </c>
      <c r="K189" s="7">
        <f t="shared" si="11"/>
        <v>20</v>
      </c>
    </row>
    <row r="190" spans="1:11" ht="16.5" thickTop="1" x14ac:dyDescent="0.25">
      <c r="A190" s="7">
        <f t="shared" si="10"/>
        <v>21</v>
      </c>
      <c r="E190" s="84"/>
      <c r="G190" s="84"/>
      <c r="I190" s="208"/>
      <c r="J190" s="7"/>
      <c r="K190" s="7">
        <f t="shared" si="11"/>
        <v>21</v>
      </c>
    </row>
    <row r="191" spans="1:11" ht="18.75" x14ac:dyDescent="0.25">
      <c r="A191" s="7">
        <f t="shared" si="10"/>
        <v>22</v>
      </c>
      <c r="B191" s="112" t="s">
        <v>199</v>
      </c>
      <c r="E191" s="84"/>
      <c r="G191" s="84"/>
      <c r="I191" s="208"/>
      <c r="J191" s="7"/>
      <c r="K191" s="7">
        <f t="shared" si="11"/>
        <v>22</v>
      </c>
    </row>
    <row r="192" spans="1:11" x14ac:dyDescent="0.25">
      <c r="A192" s="7">
        <f t="shared" si="10"/>
        <v>23</v>
      </c>
      <c r="B192" s="11" t="s">
        <v>200</v>
      </c>
      <c r="E192" s="85">
        <f>'Pg3 BK-1 TO5 C6_Revised'!E189</f>
        <v>0</v>
      </c>
      <c r="G192" s="85">
        <f>'Pg4 BK-1 TO5 C6_As Filed '!E193</f>
        <v>0</v>
      </c>
      <c r="I192" s="209">
        <f>E192-G192</f>
        <v>0</v>
      </c>
      <c r="J192" s="7" t="s">
        <v>201</v>
      </c>
      <c r="K192" s="7">
        <f t="shared" si="11"/>
        <v>23</v>
      </c>
    </row>
    <row r="193" spans="1:15" x14ac:dyDescent="0.25">
      <c r="A193" s="7">
        <f t="shared" si="10"/>
        <v>24</v>
      </c>
      <c r="B193" s="73" t="s">
        <v>202</v>
      </c>
      <c r="E193" s="87">
        <f>'Pg3 BK-1 TO5 C6_Revised'!E190</f>
        <v>0</v>
      </c>
      <c r="G193" s="87">
        <f>'Pg4 BK-1 TO5 C6_As Filed '!E194</f>
        <v>0</v>
      </c>
      <c r="I193" s="210">
        <f>E193-G193</f>
        <v>0</v>
      </c>
      <c r="J193" s="7" t="s">
        <v>203</v>
      </c>
      <c r="K193" s="7">
        <f t="shared" si="11"/>
        <v>24</v>
      </c>
    </row>
    <row r="194" spans="1:15" ht="16.5" thickBot="1" x14ac:dyDescent="0.3">
      <c r="A194" s="7">
        <f t="shared" si="10"/>
        <v>25</v>
      </c>
      <c r="B194" s="11" t="s">
        <v>204</v>
      </c>
      <c r="E194" s="81">
        <f>E192-E193</f>
        <v>0</v>
      </c>
      <c r="G194" s="81">
        <f>G192-G193</f>
        <v>0</v>
      </c>
      <c r="I194" s="207">
        <f>E194-G194</f>
        <v>0</v>
      </c>
      <c r="J194" s="7" t="s">
        <v>205</v>
      </c>
      <c r="K194" s="7">
        <f t="shared" si="11"/>
        <v>25</v>
      </c>
    </row>
    <row r="195" spans="1:15" ht="16.5" thickTop="1" x14ac:dyDescent="0.25">
      <c r="A195" s="7"/>
      <c r="B195" s="11"/>
      <c r="G195" s="84"/>
      <c r="J195" s="7"/>
    </row>
    <row r="196" spans="1:15" x14ac:dyDescent="0.25">
      <c r="A196" s="7"/>
      <c r="B196" s="11"/>
      <c r="G196" s="84"/>
      <c r="J196" s="7"/>
    </row>
    <row r="197" spans="1:15" ht="38.25" customHeight="1" x14ac:dyDescent="0.25">
      <c r="A197" s="253" t="s">
        <v>60</v>
      </c>
      <c r="B197" s="273" t="str">
        <f>B43</f>
        <v>Items in BOLD have changed for AFUDC adjustments resulting from TO6 settlement negotiations and capital related cost adjustments discovered as part of the Transmission Project Review process.</v>
      </c>
      <c r="C197" s="273"/>
      <c r="D197" s="273"/>
      <c r="E197" s="273"/>
      <c r="F197" s="273"/>
      <c r="G197" s="273"/>
      <c r="H197" s="273"/>
      <c r="I197" s="273"/>
      <c r="J197" s="273"/>
    </row>
    <row r="198" spans="1:15" ht="18.75" x14ac:dyDescent="0.25">
      <c r="A198" s="82">
        <v>1</v>
      </c>
      <c r="B198" s="73" t="str">
        <f>B44</f>
        <v>Amounts for TO5 C6 are as filed in the following dockets: ER24-524 and ER25-270.</v>
      </c>
      <c r="G198" s="84"/>
      <c r="J198" s="7"/>
    </row>
    <row r="199" spans="1:15" ht="18.75" x14ac:dyDescent="0.25">
      <c r="A199" s="82">
        <v>2</v>
      </c>
      <c r="B199" s="73" t="s">
        <v>206</v>
      </c>
      <c r="G199" s="84"/>
      <c r="J199" s="7"/>
    </row>
    <row r="200" spans="1:15" x14ac:dyDescent="0.25">
      <c r="M200" s="136"/>
      <c r="O200" s="136"/>
    </row>
    <row r="201" spans="1:15" x14ac:dyDescent="0.25">
      <c r="G201" s="13"/>
    </row>
    <row r="203" spans="1:15" x14ac:dyDescent="0.25">
      <c r="G203" s="137"/>
    </row>
    <row r="205" spans="1:15" x14ac:dyDescent="0.25">
      <c r="G205" s="13"/>
    </row>
  </sheetData>
  <mergeCells count="24">
    <mergeCell ref="B2:J2"/>
    <mergeCell ref="B48:J48"/>
    <mergeCell ref="B105:J105"/>
    <mergeCell ref="B49:J49"/>
    <mergeCell ref="B3:J3"/>
    <mergeCell ref="B4:J4"/>
    <mergeCell ref="B5:J5"/>
    <mergeCell ref="B6:J6"/>
    <mergeCell ref="B43:J43"/>
    <mergeCell ref="B197:J197"/>
    <mergeCell ref="B164:J164"/>
    <mergeCell ref="B165:J165"/>
    <mergeCell ref="B163:J163"/>
    <mergeCell ref="B50:J50"/>
    <mergeCell ref="B51:J51"/>
    <mergeCell ref="B52:J52"/>
    <mergeCell ref="B106:J106"/>
    <mergeCell ref="B107:J107"/>
    <mergeCell ref="B108:J108"/>
    <mergeCell ref="B109:J109"/>
    <mergeCell ref="B161:J161"/>
    <mergeCell ref="B162:J162"/>
    <mergeCell ref="B98:J98"/>
    <mergeCell ref="B155:J155"/>
  </mergeCells>
  <printOptions horizontalCentered="1"/>
  <pageMargins left="0.25" right="0.25" top="0.5" bottom="0.5" header="0.35" footer="0.25"/>
  <pageSetup scale="47" orientation="portrait" r:id="rId1"/>
  <headerFooter scaleWithDoc="0" alignWithMargins="0">
    <oddFooter>&amp;L&amp;A&amp;CPage 2.&amp;P&amp;R&amp;F</oddFooter>
  </headerFooter>
  <rowBreaks count="3" manualBreakCount="3">
    <brk id="47" max="16383" man="1"/>
    <brk id="104" max="16383" man="1"/>
    <brk id="159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D2C7A1-0343-4299-9ECD-546DB0A46F3F}">
  <dimension ref="A2:J196"/>
  <sheetViews>
    <sheetView topLeftCell="A155" zoomScale="80" zoomScaleNormal="80" workbookViewId="0">
      <selection activeCell="M194" sqref="M194"/>
    </sheetView>
  </sheetViews>
  <sheetFormatPr defaultColWidth="9.140625" defaultRowHeight="15.75" x14ac:dyDescent="0.25"/>
  <cols>
    <col min="1" max="1" width="5.140625" style="73" customWidth="1"/>
    <col min="2" max="2" width="86.140625" style="73" customWidth="1"/>
    <col min="3" max="3" width="10.42578125" style="73" customWidth="1"/>
    <col min="4" max="4" width="1.5703125" style="73" customWidth="1"/>
    <col min="5" max="5" width="16.85546875" style="73" customWidth="1"/>
    <col min="6" max="6" width="1.5703125" style="73" customWidth="1"/>
    <col min="7" max="7" width="51.42578125" style="73" customWidth="1"/>
    <col min="8" max="8" width="5.140625" style="7" customWidth="1"/>
    <col min="9" max="9" width="11.42578125" style="73" bestFit="1" customWidth="1"/>
    <col min="10" max="10" width="9.42578125" style="73" bestFit="1" customWidth="1"/>
    <col min="11" max="11" width="11.42578125" style="73" bestFit="1" customWidth="1"/>
    <col min="12" max="12" width="9.85546875" style="73" bestFit="1" customWidth="1"/>
    <col min="13" max="16384" width="9.140625" style="73"/>
  </cols>
  <sheetData>
    <row r="2" spans="1:10" x14ac:dyDescent="0.25">
      <c r="A2" s="7"/>
      <c r="B2" s="278" t="s">
        <v>20</v>
      </c>
      <c r="C2" s="277"/>
      <c r="D2" s="277"/>
      <c r="E2" s="277"/>
      <c r="F2" s="277"/>
      <c r="G2" s="277"/>
    </row>
    <row r="3" spans="1:10" x14ac:dyDescent="0.25">
      <c r="A3" s="7" t="s">
        <v>21</v>
      </c>
      <c r="B3" s="278" t="s">
        <v>22</v>
      </c>
      <c r="C3" s="277"/>
      <c r="D3" s="277"/>
      <c r="E3" s="277"/>
      <c r="F3" s="277"/>
      <c r="G3" s="277"/>
    </row>
    <row r="4" spans="1:10" ht="17.25" x14ac:dyDescent="0.25">
      <c r="A4" s="7"/>
      <c r="B4" s="278" t="s">
        <v>23</v>
      </c>
      <c r="C4" s="279"/>
      <c r="D4" s="279"/>
      <c r="E4" s="279"/>
      <c r="F4" s="279"/>
      <c r="G4" s="279"/>
    </row>
    <row r="5" spans="1:10" x14ac:dyDescent="0.25">
      <c r="A5" s="7"/>
      <c r="B5" s="280" t="s">
        <v>24</v>
      </c>
      <c r="C5" s="280"/>
      <c r="D5" s="280"/>
      <c r="E5" s="280"/>
      <c r="F5" s="280"/>
      <c r="G5" s="280"/>
    </row>
    <row r="6" spans="1:10" x14ac:dyDescent="0.25">
      <c r="A6" s="7"/>
      <c r="B6" s="276" t="s">
        <v>2</v>
      </c>
      <c r="C6" s="277"/>
      <c r="D6" s="277"/>
      <c r="E6" s="277"/>
      <c r="F6" s="277"/>
      <c r="G6" s="277"/>
    </row>
    <row r="7" spans="1:10" x14ac:dyDescent="0.25">
      <c r="A7" s="7"/>
      <c r="B7" s="76"/>
      <c r="C7" s="74"/>
      <c r="D7" s="74"/>
      <c r="E7" s="74"/>
      <c r="F7" s="74"/>
      <c r="G7" s="74"/>
    </row>
    <row r="8" spans="1:10" x14ac:dyDescent="0.25">
      <c r="A8" s="7" t="s">
        <v>3</v>
      </c>
      <c r="E8" s="110"/>
      <c r="G8" s="7"/>
      <c r="H8" s="7" t="s">
        <v>3</v>
      </c>
    </row>
    <row r="9" spans="1:10" ht="15.75" customHeight="1" x14ac:dyDescent="0.25">
      <c r="A9" s="7" t="s">
        <v>7</v>
      </c>
      <c r="B9" s="74" t="s">
        <v>21</v>
      </c>
      <c r="E9" s="111" t="s">
        <v>5</v>
      </c>
      <c r="G9" s="9" t="s">
        <v>6</v>
      </c>
      <c r="H9" s="7" t="s">
        <v>7</v>
      </c>
    </row>
    <row r="10" spans="1:10" x14ac:dyDescent="0.25">
      <c r="A10" s="7"/>
      <c r="B10" s="112" t="s">
        <v>34</v>
      </c>
      <c r="E10" s="78"/>
      <c r="G10" s="7"/>
    </row>
    <row r="11" spans="1:10" x14ac:dyDescent="0.25">
      <c r="A11" s="7">
        <v>1</v>
      </c>
      <c r="B11" s="11" t="s">
        <v>35</v>
      </c>
      <c r="C11" s="113"/>
      <c r="D11" s="113"/>
      <c r="E11" s="85">
        <v>103805.4964</v>
      </c>
      <c r="F11" s="170"/>
      <c r="G11" s="7" t="s">
        <v>207</v>
      </c>
      <c r="H11" s="7">
        <f>A11</f>
        <v>1</v>
      </c>
      <c r="I11" s="11"/>
    </row>
    <row r="12" spans="1:10" x14ac:dyDescent="0.25">
      <c r="A12" s="7">
        <f t="shared" ref="A12:A40" si="0">A11+1</f>
        <v>2</v>
      </c>
      <c r="B12" s="11" t="s">
        <v>21</v>
      </c>
      <c r="C12" s="113"/>
      <c r="D12" s="113"/>
      <c r="E12" s="79" t="s">
        <v>21</v>
      </c>
      <c r="G12" s="7"/>
      <c r="H12" s="7">
        <f t="shared" ref="H12:H40" si="1">H11+1</f>
        <v>2</v>
      </c>
      <c r="I12" s="11"/>
    </row>
    <row r="13" spans="1:10" x14ac:dyDescent="0.25">
      <c r="A13" s="7">
        <f t="shared" si="0"/>
        <v>3</v>
      </c>
      <c r="B13" s="11" t="s">
        <v>37</v>
      </c>
      <c r="C13" s="113"/>
      <c r="D13" s="113"/>
      <c r="E13" s="86">
        <v>100896.9961444303</v>
      </c>
      <c r="F13" s="170"/>
      <c r="G13" s="7" t="s">
        <v>208</v>
      </c>
      <c r="H13" s="7">
        <f t="shared" si="1"/>
        <v>3</v>
      </c>
      <c r="I13" s="11"/>
    </row>
    <row r="14" spans="1:10" x14ac:dyDescent="0.25">
      <c r="A14" s="7">
        <f t="shared" si="0"/>
        <v>4</v>
      </c>
      <c r="B14" s="11"/>
      <c r="C14" s="113"/>
      <c r="D14" s="113"/>
      <c r="E14" s="79"/>
      <c r="F14" s="74"/>
      <c r="G14" s="7"/>
      <c r="H14" s="7">
        <f t="shared" si="1"/>
        <v>4</v>
      </c>
      <c r="J14" s="114"/>
    </row>
    <row r="15" spans="1:10" x14ac:dyDescent="0.25">
      <c r="A15" s="7">
        <f t="shared" si="0"/>
        <v>5</v>
      </c>
      <c r="B15" s="11" t="s">
        <v>39</v>
      </c>
      <c r="C15" s="113"/>
      <c r="D15" s="113"/>
      <c r="E15" s="87">
        <v>0</v>
      </c>
      <c r="G15" s="7" t="s">
        <v>40</v>
      </c>
      <c r="H15" s="7">
        <f t="shared" si="1"/>
        <v>5</v>
      </c>
      <c r="J15" s="114"/>
    </row>
    <row r="16" spans="1:10" x14ac:dyDescent="0.25">
      <c r="A16" s="7">
        <f t="shared" si="0"/>
        <v>6</v>
      </c>
      <c r="B16" s="11" t="s">
        <v>41</v>
      </c>
      <c r="C16" s="113"/>
      <c r="D16" s="113"/>
      <c r="E16" s="84">
        <f>E11+E13+E15</f>
        <v>204702.49254443031</v>
      </c>
      <c r="F16" s="170"/>
      <c r="G16" s="7" t="s">
        <v>42</v>
      </c>
      <c r="H16" s="7">
        <f t="shared" si="1"/>
        <v>6</v>
      </c>
      <c r="I16" s="7"/>
      <c r="J16" s="114"/>
    </row>
    <row r="17" spans="1:9" x14ac:dyDescent="0.25">
      <c r="A17" s="7">
        <f t="shared" si="0"/>
        <v>7</v>
      </c>
      <c r="E17" s="12"/>
      <c r="G17" s="7"/>
      <c r="H17" s="7">
        <f t="shared" si="1"/>
        <v>7</v>
      </c>
    </row>
    <row r="18" spans="1:9" x14ac:dyDescent="0.25">
      <c r="A18" s="7">
        <f t="shared" si="0"/>
        <v>8</v>
      </c>
      <c r="B18" s="73" t="s">
        <v>43</v>
      </c>
      <c r="C18" s="113"/>
      <c r="D18" s="113"/>
      <c r="E18" s="254">
        <v>255989.90522599602</v>
      </c>
      <c r="F18" s="170" t="s">
        <v>60</v>
      </c>
      <c r="G18" s="7" t="s">
        <v>44</v>
      </c>
      <c r="H18" s="7">
        <f t="shared" si="1"/>
        <v>8</v>
      </c>
    </row>
    <row r="19" spans="1:9" x14ac:dyDescent="0.25">
      <c r="A19" s="7">
        <f t="shared" si="0"/>
        <v>9</v>
      </c>
      <c r="E19" s="8" t="s">
        <v>21</v>
      </c>
      <c r="G19" s="7"/>
      <c r="H19" s="7">
        <f t="shared" si="1"/>
        <v>9</v>
      </c>
    </row>
    <row r="20" spans="1:9" ht="18.75" x14ac:dyDescent="0.25">
      <c r="A20" s="7">
        <f t="shared" si="0"/>
        <v>10</v>
      </c>
      <c r="B20" s="73" t="s">
        <v>209</v>
      </c>
      <c r="E20" s="89">
        <v>0</v>
      </c>
      <c r="G20" s="7" t="s">
        <v>46</v>
      </c>
      <c r="H20" s="7">
        <f t="shared" si="1"/>
        <v>10</v>
      </c>
      <c r="I20" s="11"/>
    </row>
    <row r="21" spans="1:9" x14ac:dyDescent="0.25">
      <c r="A21" s="7">
        <f t="shared" si="0"/>
        <v>11</v>
      </c>
      <c r="E21" s="8"/>
      <c r="G21" s="7"/>
      <c r="H21" s="7">
        <f t="shared" si="1"/>
        <v>11</v>
      </c>
    </row>
    <row r="22" spans="1:9" x14ac:dyDescent="0.25">
      <c r="A22" s="7">
        <f t="shared" si="0"/>
        <v>12</v>
      </c>
      <c r="B22" s="73" t="s">
        <v>47</v>
      </c>
      <c r="C22" s="113"/>
      <c r="D22" s="113"/>
      <c r="E22" s="86">
        <v>66270.772936426758</v>
      </c>
      <c r="F22" s="74"/>
      <c r="G22" s="7" t="s">
        <v>48</v>
      </c>
      <c r="H22" s="7">
        <f t="shared" si="1"/>
        <v>12</v>
      </c>
      <c r="I22" s="11"/>
    </row>
    <row r="23" spans="1:9" x14ac:dyDescent="0.25">
      <c r="A23" s="7">
        <f t="shared" si="0"/>
        <v>13</v>
      </c>
      <c r="B23" s="11"/>
      <c r="C23" s="113"/>
      <c r="D23" s="113"/>
      <c r="E23" s="79"/>
      <c r="G23" s="7"/>
      <c r="H23" s="7">
        <f t="shared" si="1"/>
        <v>13</v>
      </c>
    </row>
    <row r="24" spans="1:9" x14ac:dyDescent="0.25">
      <c r="A24" s="7">
        <f t="shared" si="0"/>
        <v>14</v>
      </c>
      <c r="B24" s="73" t="s">
        <v>49</v>
      </c>
      <c r="C24" s="113"/>
      <c r="D24" s="113"/>
      <c r="E24" s="87">
        <v>3323.5953616761703</v>
      </c>
      <c r="F24" s="74"/>
      <c r="G24" s="7" t="s">
        <v>50</v>
      </c>
      <c r="H24" s="7">
        <f t="shared" si="1"/>
        <v>14</v>
      </c>
      <c r="I24" s="11"/>
    </row>
    <row r="25" spans="1:9" x14ac:dyDescent="0.25">
      <c r="A25" s="7">
        <f t="shared" si="0"/>
        <v>15</v>
      </c>
      <c r="B25" s="11" t="s">
        <v>51</v>
      </c>
      <c r="C25" s="113"/>
      <c r="D25" s="113"/>
      <c r="E25" s="252">
        <f>SUM(E16+E18+E20+E22+E24)</f>
        <v>530286.76606852934</v>
      </c>
      <c r="F25" s="170" t="s">
        <v>60</v>
      </c>
      <c r="G25" s="7" t="s">
        <v>52</v>
      </c>
      <c r="H25" s="7">
        <f t="shared" si="1"/>
        <v>15</v>
      </c>
    </row>
    <row r="26" spans="1:9" x14ac:dyDescent="0.25">
      <c r="A26" s="7">
        <f t="shared" si="0"/>
        <v>16</v>
      </c>
      <c r="B26" s="11"/>
      <c r="C26" s="113"/>
      <c r="D26" s="113"/>
      <c r="E26" s="115"/>
      <c r="G26" s="7"/>
      <c r="H26" s="7">
        <f t="shared" si="1"/>
        <v>16</v>
      </c>
    </row>
    <row r="27" spans="1:9" ht="18.75" x14ac:dyDescent="0.25">
      <c r="A27" s="7">
        <f t="shared" si="0"/>
        <v>17</v>
      </c>
      <c r="B27" s="11" t="s">
        <v>53</v>
      </c>
      <c r="C27" s="113"/>
      <c r="D27" s="113"/>
      <c r="E27" s="235">
        <f>'Pg5 Rev Stmt AV'!G149</f>
        <v>9.2134421919329496E-2</v>
      </c>
      <c r="F27" s="170" t="s">
        <v>60</v>
      </c>
      <c r="G27" s="7" t="s">
        <v>210</v>
      </c>
      <c r="H27" s="7">
        <f t="shared" si="1"/>
        <v>17</v>
      </c>
    </row>
    <row r="28" spans="1:9" x14ac:dyDescent="0.25">
      <c r="A28" s="7">
        <f t="shared" si="0"/>
        <v>18</v>
      </c>
      <c r="B28" s="11" t="s">
        <v>55</v>
      </c>
      <c r="C28" s="113"/>
      <c r="D28" s="113"/>
      <c r="E28" s="255">
        <f>E138</f>
        <v>5025245.3929330893</v>
      </c>
      <c r="F28" s="170" t="s">
        <v>60</v>
      </c>
      <c r="G28" s="7" t="s">
        <v>56</v>
      </c>
      <c r="H28" s="7">
        <f t="shared" si="1"/>
        <v>18</v>
      </c>
    </row>
    <row r="29" spans="1:9" x14ac:dyDescent="0.25">
      <c r="A29" s="7">
        <f t="shared" si="0"/>
        <v>19</v>
      </c>
      <c r="B29" s="73" t="s">
        <v>57</v>
      </c>
      <c r="C29" s="113"/>
      <c r="D29" s="113"/>
      <c r="E29" s="233">
        <f>E28*E27</f>
        <v>462998.07928066398</v>
      </c>
      <c r="F29" s="170" t="s">
        <v>60</v>
      </c>
      <c r="G29" s="7" t="s">
        <v>58</v>
      </c>
      <c r="H29" s="7">
        <f t="shared" si="1"/>
        <v>19</v>
      </c>
    </row>
    <row r="30" spans="1:9" x14ac:dyDescent="0.25">
      <c r="A30" s="7">
        <f t="shared" si="0"/>
        <v>20</v>
      </c>
      <c r="C30" s="113"/>
      <c r="D30" s="113"/>
      <c r="E30" s="115"/>
      <c r="G30" s="7"/>
      <c r="H30" s="7">
        <f t="shared" si="1"/>
        <v>20</v>
      </c>
    </row>
    <row r="31" spans="1:9" ht="18.75" x14ac:dyDescent="0.25">
      <c r="A31" s="7">
        <f t="shared" si="0"/>
        <v>21</v>
      </c>
      <c r="B31" s="11" t="s">
        <v>59</v>
      </c>
      <c r="C31" s="113"/>
      <c r="D31" s="79"/>
      <c r="E31" s="116">
        <f>'Pg5 Rev Stmt AV'!G183</f>
        <v>0</v>
      </c>
      <c r="F31" s="170"/>
      <c r="G31" s="7" t="s">
        <v>61</v>
      </c>
      <c r="H31" s="7">
        <f t="shared" si="1"/>
        <v>21</v>
      </c>
      <c r="I31" s="11"/>
    </row>
    <row r="32" spans="1:9" x14ac:dyDescent="0.25">
      <c r="A32" s="7">
        <f t="shared" si="0"/>
        <v>22</v>
      </c>
      <c r="B32" s="11" t="s">
        <v>55</v>
      </c>
      <c r="C32" s="113"/>
      <c r="D32" s="113"/>
      <c r="E32" s="255">
        <f>E138-E121</f>
        <v>5025245.3929330893</v>
      </c>
      <c r="F32" s="170" t="s">
        <v>60</v>
      </c>
      <c r="G32" s="7" t="s">
        <v>62</v>
      </c>
      <c r="H32" s="7">
        <f t="shared" si="1"/>
        <v>22</v>
      </c>
    </row>
    <row r="33" spans="1:9" x14ac:dyDescent="0.25">
      <c r="A33" s="7">
        <f t="shared" si="0"/>
        <v>23</v>
      </c>
      <c r="B33" s="73" t="s">
        <v>63</v>
      </c>
      <c r="E33" s="83">
        <f>E32*E31</f>
        <v>0</v>
      </c>
      <c r="F33" s="170"/>
      <c r="G33" s="7" t="s">
        <v>64</v>
      </c>
      <c r="H33" s="7">
        <f t="shared" si="1"/>
        <v>23</v>
      </c>
    </row>
    <row r="34" spans="1:9" x14ac:dyDescent="0.25">
      <c r="A34" s="7">
        <f t="shared" si="0"/>
        <v>24</v>
      </c>
      <c r="E34" s="84"/>
      <c r="G34" s="7"/>
      <c r="H34" s="7">
        <f t="shared" si="1"/>
        <v>24</v>
      </c>
    </row>
    <row r="35" spans="1:9" x14ac:dyDescent="0.25">
      <c r="A35" s="7">
        <f t="shared" si="0"/>
        <v>25</v>
      </c>
      <c r="B35" s="73" t="s">
        <v>65</v>
      </c>
      <c r="E35" s="85">
        <v>1304.0991895338727</v>
      </c>
      <c r="G35" s="7" t="s">
        <v>66</v>
      </c>
      <c r="H35" s="7">
        <f t="shared" si="1"/>
        <v>25</v>
      </c>
      <c r="I35" s="11"/>
    </row>
    <row r="36" spans="1:9" x14ac:dyDescent="0.25">
      <c r="A36" s="7">
        <f t="shared" si="0"/>
        <v>26</v>
      </c>
      <c r="B36" s="73" t="s">
        <v>67</v>
      </c>
      <c r="E36" s="86">
        <v>-9365.0840000000007</v>
      </c>
      <c r="F36" s="74"/>
      <c r="G36" s="7" t="s">
        <v>68</v>
      </c>
      <c r="H36" s="7">
        <f t="shared" si="1"/>
        <v>26</v>
      </c>
      <c r="I36" s="11"/>
    </row>
    <row r="37" spans="1:9" x14ac:dyDescent="0.25">
      <c r="A37" s="7">
        <f t="shared" si="0"/>
        <v>27</v>
      </c>
      <c r="B37" s="73" t="s">
        <v>69</v>
      </c>
      <c r="E37" s="86">
        <v>0</v>
      </c>
      <c r="G37" s="7" t="s">
        <v>70</v>
      </c>
      <c r="H37" s="7">
        <f t="shared" si="1"/>
        <v>27</v>
      </c>
    </row>
    <row r="38" spans="1:9" x14ac:dyDescent="0.25">
      <c r="A38" s="7">
        <f t="shared" si="0"/>
        <v>28</v>
      </c>
      <c r="B38" s="20" t="s">
        <v>71</v>
      </c>
      <c r="E38" s="87">
        <v>0</v>
      </c>
      <c r="G38" s="7" t="s">
        <v>72</v>
      </c>
      <c r="H38" s="7">
        <f t="shared" si="1"/>
        <v>28</v>
      </c>
      <c r="I38" s="11"/>
    </row>
    <row r="39" spans="1:9" x14ac:dyDescent="0.25">
      <c r="A39" s="7">
        <f t="shared" si="0"/>
        <v>29</v>
      </c>
      <c r="E39" s="8" t="s">
        <v>21</v>
      </c>
      <c r="G39" s="7"/>
      <c r="H39" s="7">
        <f t="shared" si="1"/>
        <v>29</v>
      </c>
      <c r="I39" s="11"/>
    </row>
    <row r="40" spans="1:9" ht="19.5" thickBot="1" x14ac:dyDescent="0.3">
      <c r="A40" s="7">
        <f t="shared" si="0"/>
        <v>30</v>
      </c>
      <c r="B40" s="73" t="s">
        <v>73</v>
      </c>
      <c r="C40" s="113"/>
      <c r="D40" s="113"/>
      <c r="E40" s="234">
        <f>E29+E33+E25+SUM(E35:E38)</f>
        <v>985223.86053872714</v>
      </c>
      <c r="F40" s="170" t="s">
        <v>60</v>
      </c>
      <c r="G40" s="7" t="s">
        <v>74</v>
      </c>
      <c r="H40" s="7">
        <f t="shared" si="1"/>
        <v>30</v>
      </c>
      <c r="I40" s="11"/>
    </row>
    <row r="41" spans="1:9" ht="16.5" thickTop="1" x14ac:dyDescent="0.25">
      <c r="A41" s="7"/>
      <c r="C41" s="113"/>
      <c r="D41" s="113"/>
      <c r="E41" s="119"/>
      <c r="F41" s="74"/>
      <c r="G41" s="7"/>
      <c r="I41" s="11"/>
    </row>
    <row r="42" spans="1:9" x14ac:dyDescent="0.25">
      <c r="A42" s="7"/>
      <c r="C42" s="113"/>
      <c r="D42" s="113"/>
      <c r="E42" s="119"/>
      <c r="F42" s="74"/>
      <c r="G42" s="7"/>
      <c r="I42" s="11"/>
    </row>
    <row r="43" spans="1:9" ht="38.25" customHeight="1" x14ac:dyDescent="0.25">
      <c r="A43" s="253" t="s">
        <v>60</v>
      </c>
      <c r="B43" s="273" t="str">
        <f>'Pg2 BK-1 Comparison TO5 C6 '!B43</f>
        <v>Items in BOLD have changed for AFUDC adjustments resulting from TO6 settlement negotiations and capital related cost adjustments discovered as part of the Transmission Project Review process.</v>
      </c>
      <c r="C43" s="273"/>
      <c r="D43" s="273"/>
      <c r="E43" s="273"/>
      <c r="F43" s="273"/>
      <c r="G43" s="273"/>
      <c r="H43" s="273"/>
      <c r="I43" s="11"/>
    </row>
    <row r="44" spans="1:9" ht="18.75" x14ac:dyDescent="0.25">
      <c r="A44" s="82">
        <v>1</v>
      </c>
      <c r="B44" s="73" t="s">
        <v>76</v>
      </c>
      <c r="C44" s="113"/>
      <c r="D44" s="113"/>
      <c r="E44" s="119"/>
      <c r="F44" s="74"/>
      <c r="G44" s="7"/>
      <c r="I44" s="11"/>
    </row>
    <row r="45" spans="1:9" ht="18.75" x14ac:dyDescent="0.25">
      <c r="A45" s="82"/>
      <c r="C45" s="113"/>
      <c r="D45" s="113"/>
      <c r="E45" s="119"/>
      <c r="F45" s="74"/>
      <c r="G45" s="7"/>
      <c r="I45" s="11"/>
    </row>
    <row r="46" spans="1:9" x14ac:dyDescent="0.25">
      <c r="A46" s="7"/>
      <c r="C46" s="113"/>
      <c r="D46" s="113"/>
      <c r="E46" s="119"/>
      <c r="F46" s="74"/>
      <c r="G46" s="7"/>
      <c r="I46" s="11"/>
    </row>
    <row r="47" spans="1:9" x14ac:dyDescent="0.25">
      <c r="A47" s="7"/>
      <c r="B47" s="278" t="s">
        <v>20</v>
      </c>
      <c r="C47" s="277"/>
      <c r="D47" s="277"/>
      <c r="E47" s="277"/>
      <c r="F47" s="277"/>
      <c r="G47" s="277"/>
      <c r="I47" s="11"/>
    </row>
    <row r="48" spans="1:9" x14ac:dyDescent="0.25">
      <c r="A48" s="7"/>
      <c r="B48" s="278" t="s">
        <v>22</v>
      </c>
      <c r="C48" s="277"/>
      <c r="D48" s="277"/>
      <c r="E48" s="277"/>
      <c r="F48" s="277"/>
      <c r="G48" s="277"/>
      <c r="I48" s="11"/>
    </row>
    <row r="49" spans="1:9" ht="17.25" x14ac:dyDescent="0.25">
      <c r="A49" s="7"/>
      <c r="B49" s="278" t="s">
        <v>23</v>
      </c>
      <c r="C49" s="279"/>
      <c r="D49" s="279"/>
      <c r="E49" s="279"/>
      <c r="F49" s="279"/>
      <c r="G49" s="279"/>
      <c r="I49" s="11"/>
    </row>
    <row r="50" spans="1:9" x14ac:dyDescent="0.25">
      <c r="A50" s="7"/>
      <c r="B50" s="274" t="str">
        <f>B5</f>
        <v>For the Base Period &amp; True-Up Period Ending December 31, 2022</v>
      </c>
      <c r="C50" s="275"/>
      <c r="D50" s="275"/>
      <c r="E50" s="275"/>
      <c r="F50" s="275"/>
      <c r="G50" s="275"/>
      <c r="I50" s="11"/>
    </row>
    <row r="51" spans="1:9" x14ac:dyDescent="0.25">
      <c r="A51" s="7"/>
      <c r="B51" s="276" t="s">
        <v>2</v>
      </c>
      <c r="C51" s="277"/>
      <c r="D51" s="277"/>
      <c r="E51" s="277"/>
      <c r="F51" s="277"/>
      <c r="G51" s="277"/>
      <c r="I51" s="11"/>
    </row>
    <row r="52" spans="1:9" x14ac:dyDescent="0.25">
      <c r="A52" s="7"/>
      <c r="C52" s="113"/>
      <c r="D52" s="113"/>
      <c r="E52" s="119"/>
      <c r="F52" s="74"/>
      <c r="G52" s="7"/>
      <c r="I52" s="11"/>
    </row>
    <row r="53" spans="1:9" x14ac:dyDescent="0.25">
      <c r="A53" s="7" t="s">
        <v>3</v>
      </c>
      <c r="E53" s="110"/>
      <c r="G53" s="7"/>
      <c r="H53" s="7" t="s">
        <v>3</v>
      </c>
      <c r="I53" s="11"/>
    </row>
    <row r="54" spans="1:9" x14ac:dyDescent="0.25">
      <c r="A54" s="7" t="s">
        <v>7</v>
      </c>
      <c r="B54" s="74" t="s">
        <v>21</v>
      </c>
      <c r="E54" s="111" t="s">
        <v>5</v>
      </c>
      <c r="G54" s="9" t="s">
        <v>6</v>
      </c>
      <c r="H54" s="7" t="s">
        <v>7</v>
      </c>
      <c r="I54" s="11"/>
    </row>
    <row r="55" spans="1:9" ht="18.75" x14ac:dyDescent="0.25">
      <c r="A55" s="7"/>
      <c r="B55" s="112" t="s">
        <v>211</v>
      </c>
      <c r="E55" s="7"/>
      <c r="G55" s="7"/>
      <c r="I55" s="11"/>
    </row>
    <row r="56" spans="1:9" x14ac:dyDescent="0.25">
      <c r="A56" s="7">
        <v>1</v>
      </c>
      <c r="B56" s="11" t="s">
        <v>78</v>
      </c>
      <c r="C56" s="113"/>
      <c r="D56" s="113"/>
      <c r="E56" s="120">
        <v>0</v>
      </c>
      <c r="G56" s="7" t="s">
        <v>79</v>
      </c>
      <c r="H56" s="7">
        <f>A56</f>
        <v>1</v>
      </c>
      <c r="I56" s="11"/>
    </row>
    <row r="57" spans="1:9" x14ac:dyDescent="0.25">
      <c r="A57" s="7">
        <f t="shared" ref="A57:A94" si="2">A56+1</f>
        <v>2</v>
      </c>
      <c r="B57" s="11"/>
      <c r="C57" s="113"/>
      <c r="D57" s="113"/>
      <c r="E57" s="119"/>
      <c r="G57" s="7"/>
      <c r="H57" s="7">
        <f t="shared" ref="H57:H94" si="3">H56+1</f>
        <v>2</v>
      </c>
    </row>
    <row r="58" spans="1:9" ht="18.75" x14ac:dyDescent="0.25">
      <c r="A58" s="7">
        <f t="shared" si="2"/>
        <v>3</v>
      </c>
      <c r="B58" s="11" t="s">
        <v>80</v>
      </c>
      <c r="C58" s="113"/>
      <c r="D58" s="113"/>
      <c r="E58" s="116">
        <f>'Pg5 Rev Stmt AV'!G230</f>
        <v>1.6900735952303427E-2</v>
      </c>
      <c r="F58" s="121"/>
      <c r="G58" s="7" t="s">
        <v>81</v>
      </c>
      <c r="H58" s="7">
        <f t="shared" si="3"/>
        <v>3</v>
      </c>
    </row>
    <row r="59" spans="1:9" x14ac:dyDescent="0.25">
      <c r="A59" s="7">
        <f t="shared" si="2"/>
        <v>4</v>
      </c>
      <c r="B59" s="73" t="s">
        <v>82</v>
      </c>
      <c r="C59" s="113"/>
      <c r="D59" s="113"/>
      <c r="E59" s="117">
        <v>0</v>
      </c>
      <c r="G59" s="7" t="s">
        <v>83</v>
      </c>
      <c r="H59" s="7">
        <f t="shared" si="3"/>
        <v>4</v>
      </c>
    </row>
    <row r="60" spans="1:9" x14ac:dyDescent="0.25">
      <c r="A60" s="7">
        <f t="shared" si="2"/>
        <v>5</v>
      </c>
      <c r="B60" s="73" t="s">
        <v>84</v>
      </c>
      <c r="E60" s="83">
        <f>E59*E58</f>
        <v>0</v>
      </c>
      <c r="G60" s="7" t="s">
        <v>85</v>
      </c>
      <c r="H60" s="7">
        <f t="shared" si="3"/>
        <v>5</v>
      </c>
    </row>
    <row r="61" spans="1:9" x14ac:dyDescent="0.25">
      <c r="A61" s="7">
        <f t="shared" si="2"/>
        <v>6</v>
      </c>
      <c r="E61" s="84"/>
      <c r="G61" s="7"/>
      <c r="H61" s="7">
        <f t="shared" si="3"/>
        <v>6</v>
      </c>
    </row>
    <row r="62" spans="1:9" ht="18.75" x14ac:dyDescent="0.25">
      <c r="A62" s="7">
        <f t="shared" si="2"/>
        <v>7</v>
      </c>
      <c r="B62" s="11" t="s">
        <v>59</v>
      </c>
      <c r="E62" s="116">
        <f>'Pg5 Rev Stmt AV'!G264</f>
        <v>0</v>
      </c>
      <c r="G62" s="7" t="s">
        <v>86</v>
      </c>
      <c r="H62" s="7">
        <f t="shared" si="3"/>
        <v>7</v>
      </c>
    </row>
    <row r="63" spans="1:9" x14ac:dyDescent="0.25">
      <c r="A63" s="7">
        <f t="shared" si="2"/>
        <v>8</v>
      </c>
      <c r="B63" s="73" t="s">
        <v>82</v>
      </c>
      <c r="E63" s="117">
        <v>0</v>
      </c>
      <c r="G63" s="7" t="s">
        <v>83</v>
      </c>
      <c r="H63" s="7">
        <f t="shared" si="3"/>
        <v>8</v>
      </c>
    </row>
    <row r="64" spans="1:9" x14ac:dyDescent="0.25">
      <c r="A64" s="7">
        <f t="shared" si="2"/>
        <v>9</v>
      </c>
      <c r="B64" s="73" t="s">
        <v>63</v>
      </c>
      <c r="E64" s="83">
        <f>E63*E62</f>
        <v>0</v>
      </c>
      <c r="G64" s="7" t="s">
        <v>87</v>
      </c>
      <c r="H64" s="7">
        <f t="shared" si="3"/>
        <v>9</v>
      </c>
    </row>
    <row r="65" spans="1:9" x14ac:dyDescent="0.25">
      <c r="A65" s="7">
        <f t="shared" si="2"/>
        <v>10</v>
      </c>
      <c r="E65" s="84"/>
      <c r="G65" s="7"/>
      <c r="H65" s="7">
        <f t="shared" si="3"/>
        <v>10</v>
      </c>
    </row>
    <row r="66" spans="1:9" ht="16.5" thickBot="1" x14ac:dyDescent="0.3">
      <c r="A66" s="7">
        <f t="shared" si="2"/>
        <v>11</v>
      </c>
      <c r="B66" s="73" t="s">
        <v>88</v>
      </c>
      <c r="E66" s="88">
        <f>E56+E60+E64</f>
        <v>0</v>
      </c>
      <c r="G66" s="7" t="s">
        <v>89</v>
      </c>
      <c r="H66" s="7">
        <f t="shared" si="3"/>
        <v>11</v>
      </c>
    </row>
    <row r="67" spans="1:9" ht="16.5" thickTop="1" x14ac:dyDescent="0.25">
      <c r="A67" s="7">
        <f t="shared" si="2"/>
        <v>12</v>
      </c>
      <c r="E67" s="84"/>
      <c r="G67" s="7"/>
      <c r="H67" s="7">
        <f t="shared" si="3"/>
        <v>12</v>
      </c>
    </row>
    <row r="68" spans="1:9" ht="18.75" x14ac:dyDescent="0.25">
      <c r="A68" s="7">
        <f t="shared" si="2"/>
        <v>13</v>
      </c>
      <c r="B68" s="19" t="s">
        <v>212</v>
      </c>
      <c r="E68" s="84"/>
      <c r="G68" s="7"/>
      <c r="H68" s="7">
        <f t="shared" si="3"/>
        <v>13</v>
      </c>
    </row>
    <row r="69" spans="1:9" x14ac:dyDescent="0.25">
      <c r="A69" s="7">
        <f t="shared" si="2"/>
        <v>14</v>
      </c>
      <c r="B69" s="11" t="s">
        <v>91</v>
      </c>
      <c r="E69" s="85">
        <v>0</v>
      </c>
      <c r="G69" s="7" t="s">
        <v>92</v>
      </c>
      <c r="H69" s="7">
        <f t="shared" si="3"/>
        <v>14</v>
      </c>
    </row>
    <row r="70" spans="1:9" x14ac:dyDescent="0.25">
      <c r="A70" s="7">
        <f t="shared" si="2"/>
        <v>15</v>
      </c>
      <c r="B70" s="11"/>
      <c r="E70" s="122"/>
      <c r="G70" s="7"/>
      <c r="H70" s="7">
        <f t="shared" si="3"/>
        <v>15</v>
      </c>
    </row>
    <row r="71" spans="1:9" x14ac:dyDescent="0.25">
      <c r="A71" s="7">
        <f t="shared" si="2"/>
        <v>16</v>
      </c>
      <c r="B71" s="11" t="s">
        <v>93</v>
      </c>
      <c r="E71" s="85">
        <f>E148</f>
        <v>0</v>
      </c>
      <c r="G71" s="7" t="s">
        <v>94</v>
      </c>
      <c r="H71" s="7">
        <f t="shared" si="3"/>
        <v>16</v>
      </c>
    </row>
    <row r="72" spans="1:9" ht="18.75" x14ac:dyDescent="0.25">
      <c r="A72" s="7">
        <f t="shared" si="2"/>
        <v>17</v>
      </c>
      <c r="B72" s="11" t="s">
        <v>53</v>
      </c>
      <c r="C72" s="113"/>
      <c r="D72" s="79"/>
      <c r="E72" s="21">
        <f>'Pg5 Rev Stmt AV'!G149</f>
        <v>9.2134421919329496E-2</v>
      </c>
      <c r="F72" s="74"/>
      <c r="G72" s="7" t="s">
        <v>54</v>
      </c>
      <c r="H72" s="7">
        <f t="shared" si="3"/>
        <v>17</v>
      </c>
    </row>
    <row r="73" spans="1:9" x14ac:dyDescent="0.25">
      <c r="A73" s="7">
        <f t="shared" si="2"/>
        <v>18</v>
      </c>
      <c r="B73" s="73" t="s">
        <v>95</v>
      </c>
      <c r="E73" s="83">
        <f>E71*E72</f>
        <v>0</v>
      </c>
      <c r="G73" s="7" t="s">
        <v>96</v>
      </c>
      <c r="H73" s="7">
        <f t="shared" si="3"/>
        <v>18</v>
      </c>
    </row>
    <row r="74" spans="1:9" x14ac:dyDescent="0.25">
      <c r="A74" s="7">
        <f t="shared" si="2"/>
        <v>19</v>
      </c>
      <c r="E74" s="84"/>
      <c r="G74" s="7"/>
      <c r="H74" s="7">
        <f t="shared" si="3"/>
        <v>19</v>
      </c>
    </row>
    <row r="75" spans="1:9" x14ac:dyDescent="0.25">
      <c r="A75" s="7">
        <f t="shared" si="2"/>
        <v>20</v>
      </c>
      <c r="B75" s="11" t="s">
        <v>93</v>
      </c>
      <c r="E75" s="85">
        <f>E148</f>
        <v>0</v>
      </c>
      <c r="G75" s="7" t="s">
        <v>94</v>
      </c>
      <c r="H75" s="7">
        <f t="shared" si="3"/>
        <v>20</v>
      </c>
    </row>
    <row r="76" spans="1:9" ht="18.75" x14ac:dyDescent="0.25">
      <c r="A76" s="7">
        <f t="shared" si="2"/>
        <v>21</v>
      </c>
      <c r="B76" s="11" t="s">
        <v>59</v>
      </c>
      <c r="C76" s="79"/>
      <c r="D76" s="79"/>
      <c r="E76" s="123">
        <v>0</v>
      </c>
      <c r="F76" s="74"/>
      <c r="G76" s="7" t="s">
        <v>97</v>
      </c>
      <c r="H76" s="7">
        <f t="shared" si="3"/>
        <v>21</v>
      </c>
      <c r="I76" s="79"/>
    </row>
    <row r="77" spans="1:9" x14ac:dyDescent="0.25">
      <c r="A77" s="7">
        <f t="shared" si="2"/>
        <v>22</v>
      </c>
      <c r="B77" s="73" t="s">
        <v>98</v>
      </c>
      <c r="E77" s="83">
        <f>E75*E76</f>
        <v>0</v>
      </c>
      <c r="G77" s="7" t="s">
        <v>99</v>
      </c>
      <c r="H77" s="7">
        <f t="shared" si="3"/>
        <v>22</v>
      </c>
    </row>
    <row r="78" spans="1:9" x14ac:dyDescent="0.25">
      <c r="A78" s="7">
        <f t="shared" si="2"/>
        <v>23</v>
      </c>
      <c r="E78" s="84"/>
      <c r="G78" s="7"/>
      <c r="H78" s="7">
        <f t="shared" si="3"/>
        <v>23</v>
      </c>
    </row>
    <row r="79" spans="1:9" ht="16.5" thickBot="1" x14ac:dyDescent="0.3">
      <c r="A79" s="7">
        <f t="shared" si="2"/>
        <v>24</v>
      </c>
      <c r="B79" s="73" t="s">
        <v>100</v>
      </c>
      <c r="E79" s="88">
        <f>E69+E73+E77</f>
        <v>0</v>
      </c>
      <c r="G79" s="7" t="s">
        <v>101</v>
      </c>
      <c r="H79" s="7">
        <f t="shared" si="3"/>
        <v>24</v>
      </c>
    </row>
    <row r="80" spans="1:9" ht="16.5" thickTop="1" x14ac:dyDescent="0.25">
      <c r="A80" s="7">
        <f t="shared" si="2"/>
        <v>25</v>
      </c>
      <c r="E80" s="84"/>
      <c r="G80" s="7"/>
      <c r="H80" s="7">
        <f t="shared" si="3"/>
        <v>25</v>
      </c>
    </row>
    <row r="81" spans="1:8" ht="18.75" x14ac:dyDescent="0.25">
      <c r="A81" s="7">
        <f t="shared" si="2"/>
        <v>26</v>
      </c>
      <c r="B81" s="19" t="s">
        <v>213</v>
      </c>
      <c r="C81" s="113"/>
      <c r="D81" s="113"/>
      <c r="E81" s="119"/>
      <c r="G81" s="7"/>
      <c r="H81" s="7">
        <f t="shared" si="3"/>
        <v>26</v>
      </c>
    </row>
    <row r="82" spans="1:8" x14ac:dyDescent="0.25">
      <c r="A82" s="7">
        <f t="shared" si="2"/>
        <v>27</v>
      </c>
      <c r="B82" s="73" t="s">
        <v>103</v>
      </c>
      <c r="C82" s="113"/>
      <c r="D82" s="113"/>
      <c r="E82" s="120">
        <f>E150</f>
        <v>0</v>
      </c>
      <c r="G82" s="7" t="s">
        <v>104</v>
      </c>
      <c r="H82" s="7">
        <f t="shared" si="3"/>
        <v>27</v>
      </c>
    </row>
    <row r="83" spans="1:8" ht="18.75" x14ac:dyDescent="0.25">
      <c r="A83" s="7">
        <f t="shared" si="2"/>
        <v>28</v>
      </c>
      <c r="B83" s="11" t="s">
        <v>53</v>
      </c>
      <c r="C83" s="113"/>
      <c r="D83" s="113"/>
      <c r="E83" s="124">
        <f>'Pg5 Rev Stmt AV'!G149</f>
        <v>9.2134421919329496E-2</v>
      </c>
      <c r="F83" s="74"/>
      <c r="G83" s="7" t="s">
        <v>54</v>
      </c>
      <c r="H83" s="7">
        <f t="shared" si="3"/>
        <v>28</v>
      </c>
    </row>
    <row r="84" spans="1:8" x14ac:dyDescent="0.25">
      <c r="A84" s="7">
        <f t="shared" si="2"/>
        <v>29</v>
      </c>
      <c r="B84" s="73" t="s">
        <v>105</v>
      </c>
      <c r="C84" s="113"/>
      <c r="D84" s="113"/>
      <c r="E84" s="125">
        <f>E82*E83</f>
        <v>0</v>
      </c>
      <c r="G84" s="7" t="s">
        <v>106</v>
      </c>
      <c r="H84" s="7">
        <f t="shared" si="3"/>
        <v>29</v>
      </c>
    </row>
    <row r="85" spans="1:8" x14ac:dyDescent="0.25">
      <c r="A85" s="7">
        <f t="shared" si="2"/>
        <v>30</v>
      </c>
      <c r="C85" s="113"/>
      <c r="D85" s="113"/>
      <c r="E85" s="119"/>
      <c r="G85" s="7"/>
      <c r="H85" s="7">
        <f t="shared" si="3"/>
        <v>30</v>
      </c>
    </row>
    <row r="86" spans="1:8" x14ac:dyDescent="0.25">
      <c r="A86" s="7">
        <f t="shared" si="2"/>
        <v>31</v>
      </c>
      <c r="B86" s="73" t="s">
        <v>103</v>
      </c>
      <c r="C86" s="113"/>
      <c r="D86" s="113"/>
      <c r="E86" s="120">
        <f>E150</f>
        <v>0</v>
      </c>
      <c r="G86" s="7" t="s">
        <v>104</v>
      </c>
      <c r="H86" s="7">
        <f t="shared" si="3"/>
        <v>31</v>
      </c>
    </row>
    <row r="87" spans="1:8" ht="18.75" x14ac:dyDescent="0.25">
      <c r="A87" s="7">
        <f t="shared" si="2"/>
        <v>32</v>
      </c>
      <c r="B87" s="11" t="s">
        <v>59</v>
      </c>
      <c r="C87" s="113"/>
      <c r="D87" s="113"/>
      <c r="E87" s="124">
        <f>'Pg5 Rev Stmt AV'!G183</f>
        <v>0</v>
      </c>
      <c r="F87" s="170"/>
      <c r="G87" s="7" t="s">
        <v>61</v>
      </c>
      <c r="H87" s="7">
        <f t="shared" si="3"/>
        <v>32</v>
      </c>
    </row>
    <row r="88" spans="1:8" x14ac:dyDescent="0.25">
      <c r="A88" s="7">
        <f t="shared" si="2"/>
        <v>33</v>
      </c>
      <c r="B88" s="73" t="s">
        <v>107</v>
      </c>
      <c r="C88" s="113"/>
      <c r="D88" s="113"/>
      <c r="E88" s="125">
        <f>E86*E87</f>
        <v>0</v>
      </c>
      <c r="G88" s="7" t="s">
        <v>108</v>
      </c>
      <c r="H88" s="7">
        <f t="shared" si="3"/>
        <v>33</v>
      </c>
    </row>
    <row r="89" spans="1:8" x14ac:dyDescent="0.25">
      <c r="A89" s="7">
        <f t="shared" si="2"/>
        <v>34</v>
      </c>
      <c r="C89" s="113"/>
      <c r="D89" s="113"/>
      <c r="E89" s="119"/>
      <c r="G89" s="7"/>
      <c r="H89" s="7">
        <f t="shared" si="3"/>
        <v>34</v>
      </c>
    </row>
    <row r="90" spans="1:8" ht="16.5" thickBot="1" x14ac:dyDescent="0.3">
      <c r="A90" s="7">
        <f t="shared" si="2"/>
        <v>35</v>
      </c>
      <c r="B90" s="73" t="s">
        <v>109</v>
      </c>
      <c r="C90" s="113"/>
      <c r="D90" s="113"/>
      <c r="E90" s="88">
        <f>E84+E88</f>
        <v>0</v>
      </c>
      <c r="G90" s="7" t="s">
        <v>110</v>
      </c>
      <c r="H90" s="7">
        <f t="shared" si="3"/>
        <v>35</v>
      </c>
    </row>
    <row r="91" spans="1:8" ht="16.5" thickTop="1" x14ac:dyDescent="0.25">
      <c r="A91" s="7">
        <f t="shared" si="2"/>
        <v>36</v>
      </c>
      <c r="C91" s="113"/>
      <c r="D91" s="113"/>
      <c r="E91" s="119"/>
      <c r="G91" s="7"/>
      <c r="H91" s="7">
        <f t="shared" si="3"/>
        <v>36</v>
      </c>
    </row>
    <row r="92" spans="1:8" ht="19.5" thickBot="1" x14ac:dyDescent="0.3">
      <c r="A92" s="7">
        <f t="shared" si="2"/>
        <v>37</v>
      </c>
      <c r="B92" s="73" t="s">
        <v>111</v>
      </c>
      <c r="E92" s="118">
        <f>E66+E79+E90</f>
        <v>0</v>
      </c>
      <c r="G92" s="7" t="s">
        <v>112</v>
      </c>
      <c r="H92" s="7">
        <f t="shared" si="3"/>
        <v>37</v>
      </c>
    </row>
    <row r="93" spans="1:8" ht="16.5" thickTop="1" x14ac:dyDescent="0.25">
      <c r="A93" s="7">
        <f t="shared" si="2"/>
        <v>38</v>
      </c>
      <c r="C93" s="113"/>
      <c r="D93" s="113"/>
      <c r="E93" s="119"/>
      <c r="G93" s="7"/>
      <c r="H93" s="7">
        <f t="shared" si="3"/>
        <v>38</v>
      </c>
    </row>
    <row r="94" spans="1:8" ht="19.5" thickBot="1" x14ac:dyDescent="0.3">
      <c r="A94" s="7">
        <f t="shared" si="2"/>
        <v>39</v>
      </c>
      <c r="B94" s="19" t="s">
        <v>214</v>
      </c>
      <c r="C94" s="113"/>
      <c r="D94" s="113"/>
      <c r="E94" s="234">
        <f>+E40+E92</f>
        <v>985223.86053872714</v>
      </c>
      <c r="F94" s="170" t="s">
        <v>60</v>
      </c>
      <c r="G94" s="7" t="s">
        <v>114</v>
      </c>
      <c r="H94" s="7">
        <f t="shared" si="3"/>
        <v>39</v>
      </c>
    </row>
    <row r="95" spans="1:8" ht="16.5" thickTop="1" x14ac:dyDescent="0.25">
      <c r="A95" s="7"/>
      <c r="B95" s="19"/>
      <c r="C95" s="113"/>
      <c r="D95" s="113"/>
      <c r="E95" s="119"/>
      <c r="F95" s="74"/>
      <c r="G95" s="7"/>
    </row>
    <row r="96" spans="1:8" x14ac:dyDescent="0.25">
      <c r="A96" s="7"/>
      <c r="B96" s="19"/>
      <c r="C96" s="113"/>
      <c r="D96" s="113"/>
      <c r="E96" s="119"/>
      <c r="F96" s="74"/>
      <c r="G96" s="7"/>
    </row>
    <row r="97" spans="1:8" ht="42" customHeight="1" x14ac:dyDescent="0.25">
      <c r="A97" s="253" t="s">
        <v>60</v>
      </c>
      <c r="B97" s="273" t="str">
        <f>B43</f>
        <v>Items in BOLD have changed for AFUDC adjustments resulting from TO6 settlement negotiations and capital related cost adjustments discovered as part of the Transmission Project Review process.</v>
      </c>
      <c r="C97" s="273"/>
      <c r="D97" s="273"/>
      <c r="E97" s="273"/>
      <c r="F97" s="273"/>
      <c r="G97" s="273"/>
      <c r="H97" s="273"/>
    </row>
    <row r="98" spans="1:8" ht="18.75" x14ac:dyDescent="0.25">
      <c r="A98" s="82">
        <v>1</v>
      </c>
      <c r="B98" s="73" t="s">
        <v>76</v>
      </c>
      <c r="C98" s="113"/>
      <c r="D98" s="113"/>
      <c r="E98" s="119"/>
      <c r="G98" s="7"/>
    </row>
    <row r="99" spans="1:8" ht="18.75" x14ac:dyDescent="0.25">
      <c r="A99" s="82">
        <v>2</v>
      </c>
      <c r="B99" s="73" t="s">
        <v>115</v>
      </c>
      <c r="C99" s="113"/>
      <c r="D99" s="113"/>
      <c r="E99" s="126"/>
      <c r="F99" s="51"/>
      <c r="G99" s="7"/>
    </row>
    <row r="100" spans="1:8" ht="18.75" x14ac:dyDescent="0.25">
      <c r="A100" s="82">
        <v>3</v>
      </c>
      <c r="B100" s="73" t="s">
        <v>116</v>
      </c>
      <c r="C100" s="113"/>
      <c r="D100" s="113"/>
      <c r="E100" s="119"/>
      <c r="G100" s="7"/>
    </row>
    <row r="101" spans="1:8" x14ac:dyDescent="0.25">
      <c r="A101" s="7"/>
      <c r="B101" s="74"/>
      <c r="C101" s="113"/>
      <c r="D101" s="113"/>
      <c r="E101" s="119"/>
      <c r="G101" s="7"/>
    </row>
    <row r="102" spans="1:8" x14ac:dyDescent="0.25">
      <c r="A102" s="7"/>
      <c r="C102" s="113"/>
      <c r="D102" s="113"/>
      <c r="E102" s="119"/>
      <c r="G102" s="7"/>
    </row>
    <row r="103" spans="1:8" x14ac:dyDescent="0.25">
      <c r="A103" s="7"/>
      <c r="B103" s="278" t="s">
        <v>20</v>
      </c>
      <c r="C103" s="277"/>
      <c r="D103" s="277"/>
      <c r="E103" s="277"/>
      <c r="F103" s="277"/>
      <c r="G103" s="277"/>
    </row>
    <row r="104" spans="1:8" x14ac:dyDescent="0.25">
      <c r="A104" s="7"/>
      <c r="B104" s="278" t="s">
        <v>22</v>
      </c>
      <c r="C104" s="277"/>
      <c r="D104" s="277"/>
      <c r="E104" s="277"/>
      <c r="F104" s="277"/>
      <c r="G104" s="277"/>
    </row>
    <row r="105" spans="1:8" ht="17.25" x14ac:dyDescent="0.25">
      <c r="A105" s="7" t="s">
        <v>21</v>
      </c>
      <c r="B105" s="278" t="s">
        <v>23</v>
      </c>
      <c r="C105" s="279"/>
      <c r="D105" s="279"/>
      <c r="E105" s="279"/>
      <c r="F105" s="279"/>
      <c r="G105" s="279"/>
      <c r="H105" s="7" t="s">
        <v>21</v>
      </c>
    </row>
    <row r="106" spans="1:8" x14ac:dyDescent="0.25">
      <c r="A106" s="7"/>
      <c r="B106" s="274" t="str">
        <f>B5</f>
        <v>For the Base Period &amp; True-Up Period Ending December 31, 2022</v>
      </c>
      <c r="C106" s="275"/>
      <c r="D106" s="275"/>
      <c r="E106" s="275"/>
      <c r="F106" s="275"/>
      <c r="G106" s="275"/>
    </row>
    <row r="107" spans="1:8" x14ac:dyDescent="0.25">
      <c r="A107" s="7"/>
      <c r="B107" s="276" t="s">
        <v>2</v>
      </c>
      <c r="C107" s="277"/>
      <c r="D107" s="277"/>
      <c r="E107" s="277"/>
      <c r="F107" s="277"/>
      <c r="G107" s="277"/>
    </row>
    <row r="108" spans="1:8" x14ac:dyDescent="0.25">
      <c r="A108" s="7"/>
      <c r="B108" s="76"/>
      <c r="C108" s="74"/>
      <c r="D108" s="74"/>
      <c r="E108" s="74"/>
      <c r="F108" s="74"/>
      <c r="G108" s="74"/>
    </row>
    <row r="109" spans="1:8" x14ac:dyDescent="0.25">
      <c r="A109" s="7" t="s">
        <v>3</v>
      </c>
      <c r="E109" s="110"/>
      <c r="G109" s="7"/>
      <c r="H109" s="7" t="s">
        <v>3</v>
      </c>
    </row>
    <row r="110" spans="1:8" x14ac:dyDescent="0.25">
      <c r="A110" s="7" t="s">
        <v>7</v>
      </c>
      <c r="B110" s="74" t="s">
        <v>21</v>
      </c>
      <c r="E110" s="111" t="s">
        <v>5</v>
      </c>
      <c r="G110" s="9" t="s">
        <v>6</v>
      </c>
      <c r="H110" s="7" t="s">
        <v>7</v>
      </c>
    </row>
    <row r="111" spans="1:8" x14ac:dyDescent="0.25">
      <c r="A111" s="7"/>
      <c r="B111" s="112" t="s">
        <v>117</v>
      </c>
      <c r="C111" s="127"/>
      <c r="D111" s="127"/>
      <c r="E111" s="127"/>
      <c r="G111" s="7"/>
    </row>
    <row r="112" spans="1:8" x14ac:dyDescent="0.25">
      <c r="A112" s="7">
        <v>1</v>
      </c>
      <c r="B112" s="52" t="s">
        <v>118</v>
      </c>
      <c r="C112" s="127"/>
      <c r="D112" s="127"/>
      <c r="E112" s="127"/>
      <c r="G112" s="7"/>
      <c r="H112" s="7">
        <f>A112</f>
        <v>1</v>
      </c>
    </row>
    <row r="113" spans="1:9" x14ac:dyDescent="0.25">
      <c r="A113" s="7">
        <f t="shared" ref="A113:A150" si="4">A112+1</f>
        <v>2</v>
      </c>
      <c r="B113" s="11" t="s">
        <v>119</v>
      </c>
      <c r="C113" s="127"/>
      <c r="D113" s="127"/>
      <c r="E113" s="256">
        <f>E182</f>
        <v>5736167.9995469237</v>
      </c>
      <c r="F113" s="253" t="s">
        <v>60</v>
      </c>
      <c r="G113" s="7" t="s">
        <v>120</v>
      </c>
      <c r="H113" s="7">
        <f t="shared" ref="H113:H150" si="5">H112+1</f>
        <v>2</v>
      </c>
    </row>
    <row r="114" spans="1:9" x14ac:dyDescent="0.25">
      <c r="A114" s="7">
        <f t="shared" si="4"/>
        <v>3</v>
      </c>
      <c r="B114" s="11" t="s">
        <v>121</v>
      </c>
      <c r="C114" s="127"/>
      <c r="D114" s="127"/>
      <c r="E114" s="257">
        <f>E183</f>
        <v>6029.4645127312906</v>
      </c>
      <c r="F114" s="253" t="s">
        <v>60</v>
      </c>
      <c r="G114" s="7" t="s">
        <v>122</v>
      </c>
      <c r="H114" s="7">
        <f t="shared" si="5"/>
        <v>3</v>
      </c>
    </row>
    <row r="115" spans="1:9" x14ac:dyDescent="0.25">
      <c r="A115" s="7">
        <f t="shared" si="4"/>
        <v>4</v>
      </c>
      <c r="B115" s="11" t="s">
        <v>123</v>
      </c>
      <c r="C115" s="127"/>
      <c r="D115" s="127"/>
      <c r="E115" s="257">
        <f>E184</f>
        <v>62155</v>
      </c>
      <c r="F115" s="253" t="s">
        <v>60</v>
      </c>
      <c r="G115" s="7" t="s">
        <v>124</v>
      </c>
      <c r="H115" s="7">
        <f t="shared" si="5"/>
        <v>4</v>
      </c>
    </row>
    <row r="116" spans="1:9" x14ac:dyDescent="0.25">
      <c r="A116" s="7">
        <f t="shared" si="4"/>
        <v>5</v>
      </c>
      <c r="B116" s="11" t="s">
        <v>125</v>
      </c>
      <c r="C116" s="127"/>
      <c r="D116" s="127"/>
      <c r="E116" s="258">
        <f>E185</f>
        <v>175614.79978315468</v>
      </c>
      <c r="F116" s="253" t="s">
        <v>60</v>
      </c>
      <c r="G116" s="7" t="s">
        <v>126</v>
      </c>
      <c r="H116" s="7">
        <f t="shared" si="5"/>
        <v>5</v>
      </c>
    </row>
    <row r="117" spans="1:9" x14ac:dyDescent="0.25">
      <c r="A117" s="7">
        <f t="shared" si="4"/>
        <v>6</v>
      </c>
      <c r="B117" s="11" t="s">
        <v>127</v>
      </c>
      <c r="C117" s="7"/>
      <c r="D117" s="7"/>
      <c r="E117" s="233">
        <f>SUM(E113:E116)</f>
        <v>5979967.263842809</v>
      </c>
      <c r="F117" s="253" t="s">
        <v>60</v>
      </c>
      <c r="G117" s="7" t="s">
        <v>128</v>
      </c>
      <c r="H117" s="7">
        <f t="shared" si="5"/>
        <v>6</v>
      </c>
    </row>
    <row r="118" spans="1:9" x14ac:dyDescent="0.25">
      <c r="A118" s="7">
        <f t="shared" si="4"/>
        <v>7</v>
      </c>
      <c r="C118" s="7"/>
      <c r="D118" s="7"/>
      <c r="E118" s="8"/>
      <c r="G118" s="7"/>
      <c r="H118" s="7">
        <f t="shared" si="5"/>
        <v>7</v>
      </c>
    </row>
    <row r="119" spans="1:9" x14ac:dyDescent="0.25">
      <c r="A119" s="7">
        <f t="shared" si="4"/>
        <v>8</v>
      </c>
      <c r="B119" s="52" t="s">
        <v>129</v>
      </c>
      <c r="C119" s="7"/>
      <c r="D119" s="7"/>
      <c r="E119" s="8"/>
      <c r="G119" s="7"/>
      <c r="H119" s="7">
        <f t="shared" si="5"/>
        <v>8</v>
      </c>
    </row>
    <row r="120" spans="1:9" x14ac:dyDescent="0.25">
      <c r="A120" s="7">
        <f t="shared" si="4"/>
        <v>9</v>
      </c>
      <c r="B120" s="11" t="s">
        <v>130</v>
      </c>
      <c r="C120" s="7"/>
      <c r="D120" s="7"/>
      <c r="E120" s="91">
        <v>0</v>
      </c>
      <c r="F120" s="51"/>
      <c r="G120" s="7" t="s">
        <v>131</v>
      </c>
      <c r="H120" s="7">
        <f t="shared" si="5"/>
        <v>9</v>
      </c>
    </row>
    <row r="121" spans="1:9" x14ac:dyDescent="0.25">
      <c r="A121" s="7">
        <f t="shared" si="4"/>
        <v>10</v>
      </c>
      <c r="B121" s="11" t="s">
        <v>132</v>
      </c>
      <c r="C121" s="7"/>
      <c r="D121" s="7"/>
      <c r="E121" s="130">
        <v>0</v>
      </c>
      <c r="G121" s="7" t="s">
        <v>133</v>
      </c>
      <c r="H121" s="7">
        <f t="shared" si="5"/>
        <v>10</v>
      </c>
    </row>
    <row r="122" spans="1:9" x14ac:dyDescent="0.25">
      <c r="A122" s="7">
        <f t="shared" si="4"/>
        <v>11</v>
      </c>
      <c r="B122" s="11" t="s">
        <v>134</v>
      </c>
      <c r="C122" s="7"/>
      <c r="D122" s="7"/>
      <c r="E122" s="131">
        <f>SUM(E120:E121)</f>
        <v>0</v>
      </c>
      <c r="F122" s="51"/>
      <c r="G122" s="7" t="s">
        <v>135</v>
      </c>
      <c r="H122" s="7">
        <f t="shared" si="5"/>
        <v>11</v>
      </c>
    </row>
    <row r="123" spans="1:9" x14ac:dyDescent="0.25">
      <c r="A123" s="7">
        <f t="shared" si="4"/>
        <v>12</v>
      </c>
      <c r="B123" s="11"/>
      <c r="C123" s="7"/>
      <c r="D123" s="7"/>
      <c r="E123" s="119"/>
      <c r="G123" s="7"/>
      <c r="H123" s="7">
        <f t="shared" si="5"/>
        <v>12</v>
      </c>
    </row>
    <row r="124" spans="1:9" x14ac:dyDescent="0.25">
      <c r="A124" s="7">
        <f t="shared" si="4"/>
        <v>13</v>
      </c>
      <c r="B124" s="52" t="s">
        <v>136</v>
      </c>
      <c r="E124" s="8"/>
      <c r="G124" s="7"/>
      <c r="H124" s="7">
        <f t="shared" si="5"/>
        <v>13</v>
      </c>
    </row>
    <row r="125" spans="1:9" ht="18.75" x14ac:dyDescent="0.25">
      <c r="A125" s="7">
        <f t="shared" si="4"/>
        <v>14</v>
      </c>
      <c r="B125" s="73" t="s">
        <v>215</v>
      </c>
      <c r="C125" s="7"/>
      <c r="D125" s="7"/>
      <c r="E125" s="85">
        <v>-1061030.6132888591</v>
      </c>
      <c r="F125" s="170"/>
      <c r="G125" s="7" t="s">
        <v>216</v>
      </c>
      <c r="H125" s="7">
        <f t="shared" si="5"/>
        <v>14</v>
      </c>
      <c r="I125" s="132"/>
    </row>
    <row r="126" spans="1:9" x14ac:dyDescent="0.25">
      <c r="A126" s="7">
        <f t="shared" si="4"/>
        <v>15</v>
      </c>
      <c r="B126" s="73" t="s">
        <v>139</v>
      </c>
      <c r="C126" s="7"/>
      <c r="D126" s="7"/>
      <c r="E126" s="86">
        <v>0</v>
      </c>
      <c r="G126" s="7" t="s">
        <v>140</v>
      </c>
      <c r="H126" s="7">
        <f t="shared" si="5"/>
        <v>15</v>
      </c>
    </row>
    <row r="127" spans="1:9" x14ac:dyDescent="0.25">
      <c r="A127" s="7">
        <f t="shared" si="4"/>
        <v>16</v>
      </c>
      <c r="B127" s="11" t="s">
        <v>141</v>
      </c>
      <c r="C127" s="7"/>
      <c r="D127" s="7"/>
      <c r="E127" s="83">
        <f>SUM(E125:E126)</f>
        <v>-1061030.6132888591</v>
      </c>
      <c r="F127" s="170"/>
      <c r="G127" s="7" t="s">
        <v>142</v>
      </c>
      <c r="H127" s="7">
        <f t="shared" si="5"/>
        <v>16</v>
      </c>
    </row>
    <row r="128" spans="1:9" x14ac:dyDescent="0.25">
      <c r="A128" s="7">
        <f t="shared" si="4"/>
        <v>17</v>
      </c>
      <c r="C128" s="7"/>
      <c r="D128" s="7"/>
      <c r="E128" s="79"/>
      <c r="G128" s="7"/>
      <c r="H128" s="7">
        <f t="shared" si="5"/>
        <v>17</v>
      </c>
    </row>
    <row r="129" spans="1:9" x14ac:dyDescent="0.25">
      <c r="A129" s="7">
        <f t="shared" si="4"/>
        <v>18</v>
      </c>
      <c r="B129" s="52" t="s">
        <v>143</v>
      </c>
      <c r="C129" s="7"/>
      <c r="D129" s="7"/>
      <c r="E129" s="79"/>
      <c r="G129" s="7"/>
      <c r="H129" s="7">
        <f t="shared" si="5"/>
        <v>18</v>
      </c>
    </row>
    <row r="130" spans="1:9" x14ac:dyDescent="0.25">
      <c r="A130" s="7">
        <f t="shared" si="4"/>
        <v>19</v>
      </c>
      <c r="B130" s="11" t="s">
        <v>144</v>
      </c>
      <c r="C130" s="7"/>
      <c r="D130" s="7"/>
      <c r="E130" s="128">
        <v>46789.030824354108</v>
      </c>
      <c r="F130" s="51"/>
      <c r="G130" s="7" t="s">
        <v>145</v>
      </c>
      <c r="H130" s="7">
        <f t="shared" si="5"/>
        <v>19</v>
      </c>
    </row>
    <row r="131" spans="1:9" x14ac:dyDescent="0.25">
      <c r="A131" s="7">
        <f t="shared" si="4"/>
        <v>20</v>
      </c>
      <c r="B131" s="11" t="s">
        <v>146</v>
      </c>
      <c r="C131" s="7"/>
      <c r="D131" s="7"/>
      <c r="E131" s="90">
        <v>44866.127949034191</v>
      </c>
      <c r="F131" s="51"/>
      <c r="G131" s="7" t="s">
        <v>147</v>
      </c>
      <c r="H131" s="7">
        <f t="shared" si="5"/>
        <v>20</v>
      </c>
    </row>
    <row r="132" spans="1:9" x14ac:dyDescent="0.25">
      <c r="A132" s="7">
        <f t="shared" si="4"/>
        <v>21</v>
      </c>
      <c r="B132" s="11" t="s">
        <v>148</v>
      </c>
      <c r="C132" s="7"/>
      <c r="D132" s="7"/>
      <c r="E132" s="129">
        <v>25587.811568053789</v>
      </c>
      <c r="F132" s="170"/>
      <c r="G132" s="7" t="s">
        <v>217</v>
      </c>
      <c r="H132" s="7">
        <f t="shared" si="5"/>
        <v>21</v>
      </c>
    </row>
    <row r="133" spans="1:9" x14ac:dyDescent="0.25">
      <c r="A133" s="7">
        <f t="shared" si="4"/>
        <v>22</v>
      </c>
      <c r="B133" s="11" t="s">
        <v>150</v>
      </c>
      <c r="E133" s="83">
        <f>SUM(E130:E132)</f>
        <v>117242.97034144209</v>
      </c>
      <c r="F133" s="170"/>
      <c r="G133" s="7" t="s">
        <v>151</v>
      </c>
      <c r="H133" s="7">
        <f t="shared" si="5"/>
        <v>22</v>
      </c>
    </row>
    <row r="134" spans="1:9" x14ac:dyDescent="0.25">
      <c r="A134" s="7">
        <f t="shared" si="4"/>
        <v>23</v>
      </c>
      <c r="B134" s="11"/>
      <c r="E134" s="8"/>
      <c r="G134" s="7"/>
      <c r="H134" s="7">
        <f t="shared" si="5"/>
        <v>23</v>
      </c>
    </row>
    <row r="135" spans="1:9" x14ac:dyDescent="0.25">
      <c r="A135" s="7">
        <f t="shared" si="4"/>
        <v>24</v>
      </c>
      <c r="B135" s="11" t="s">
        <v>152</v>
      </c>
      <c r="E135" s="91">
        <v>0</v>
      </c>
      <c r="G135" s="7" t="s">
        <v>153</v>
      </c>
      <c r="H135" s="7">
        <f t="shared" si="5"/>
        <v>24</v>
      </c>
    </row>
    <row r="136" spans="1:9" x14ac:dyDescent="0.25">
      <c r="A136" s="7">
        <f t="shared" si="4"/>
        <v>25</v>
      </c>
      <c r="B136" s="11" t="s">
        <v>154</v>
      </c>
      <c r="E136" s="117">
        <v>-10934.227962302526</v>
      </c>
      <c r="G136" s="7" t="s">
        <v>155</v>
      </c>
      <c r="H136" s="7">
        <f t="shared" si="5"/>
        <v>25</v>
      </c>
    </row>
    <row r="137" spans="1:9" x14ac:dyDescent="0.25">
      <c r="A137" s="7">
        <f t="shared" si="4"/>
        <v>26</v>
      </c>
      <c r="B137" s="11"/>
      <c r="E137" s="8"/>
      <c r="G137" s="7"/>
      <c r="H137" s="7">
        <f t="shared" si="5"/>
        <v>26</v>
      </c>
    </row>
    <row r="138" spans="1:9" ht="16.5" thickBot="1" x14ac:dyDescent="0.3">
      <c r="A138" s="7">
        <f t="shared" si="4"/>
        <v>27</v>
      </c>
      <c r="B138" s="11" t="s">
        <v>156</v>
      </c>
      <c r="E138" s="259">
        <f>E135+E133+E127+E122+E117+E136</f>
        <v>5025245.3929330893</v>
      </c>
      <c r="F138" s="253" t="s">
        <v>60</v>
      </c>
      <c r="G138" s="7" t="s">
        <v>157</v>
      </c>
      <c r="H138" s="7">
        <f t="shared" si="5"/>
        <v>27</v>
      </c>
      <c r="I138" s="13"/>
    </row>
    <row r="139" spans="1:9" ht="16.5" thickTop="1" x14ac:dyDescent="0.25">
      <c r="A139" s="7">
        <f t="shared" si="4"/>
        <v>28</v>
      </c>
      <c r="B139" s="11"/>
      <c r="E139" s="84"/>
      <c r="G139" s="7"/>
      <c r="H139" s="7">
        <f t="shared" si="5"/>
        <v>28</v>
      </c>
    </row>
    <row r="140" spans="1:9" ht="18.75" x14ac:dyDescent="0.25">
      <c r="A140" s="7">
        <f t="shared" si="4"/>
        <v>29</v>
      </c>
      <c r="B140" s="112" t="s">
        <v>218</v>
      </c>
      <c r="E140" s="84"/>
      <c r="G140" s="7"/>
      <c r="H140" s="7">
        <f t="shared" si="5"/>
        <v>29</v>
      </c>
    </row>
    <row r="141" spans="1:9" x14ac:dyDescent="0.25">
      <c r="A141" s="7">
        <f t="shared" si="4"/>
        <v>30</v>
      </c>
      <c r="B141" s="11" t="s">
        <v>159</v>
      </c>
      <c r="E141" s="85">
        <f>E191</f>
        <v>0</v>
      </c>
      <c r="G141" s="7" t="s">
        <v>160</v>
      </c>
      <c r="H141" s="7">
        <f t="shared" si="5"/>
        <v>30</v>
      </c>
    </row>
    <row r="142" spans="1:9" x14ac:dyDescent="0.25">
      <c r="A142" s="7">
        <f t="shared" si="4"/>
        <v>31</v>
      </c>
      <c r="B142" s="11" t="s">
        <v>161</v>
      </c>
      <c r="E142" s="86">
        <v>0</v>
      </c>
      <c r="G142" s="7" t="s">
        <v>162</v>
      </c>
      <c r="H142" s="7">
        <f t="shared" si="5"/>
        <v>31</v>
      </c>
    </row>
    <row r="143" spans="1:9" x14ac:dyDescent="0.25">
      <c r="A143" s="7">
        <f t="shared" si="4"/>
        <v>32</v>
      </c>
      <c r="B143" s="73" t="s">
        <v>163</v>
      </c>
      <c r="E143" s="83">
        <f>SUM(E141:E142)</f>
        <v>0</v>
      </c>
      <c r="G143" s="7" t="s">
        <v>164</v>
      </c>
      <c r="H143" s="7">
        <f t="shared" si="5"/>
        <v>32</v>
      </c>
    </row>
    <row r="144" spans="1:9" x14ac:dyDescent="0.25">
      <c r="A144" s="7">
        <f t="shared" si="4"/>
        <v>33</v>
      </c>
      <c r="B144" s="11"/>
      <c r="E144" s="84"/>
      <c r="G144" s="7"/>
      <c r="H144" s="7">
        <f t="shared" si="5"/>
        <v>33</v>
      </c>
    </row>
    <row r="145" spans="1:8" ht="18.75" x14ac:dyDescent="0.25">
      <c r="A145" s="7">
        <f t="shared" si="4"/>
        <v>34</v>
      </c>
      <c r="B145" s="112" t="s">
        <v>219</v>
      </c>
      <c r="E145" s="84"/>
      <c r="G145" s="7"/>
      <c r="H145" s="7">
        <f t="shared" si="5"/>
        <v>34</v>
      </c>
    </row>
    <row r="146" spans="1:8" x14ac:dyDescent="0.25">
      <c r="A146" s="7">
        <f t="shared" si="4"/>
        <v>35</v>
      </c>
      <c r="B146" s="11" t="s">
        <v>166</v>
      </c>
      <c r="E146" s="85">
        <v>0</v>
      </c>
      <c r="G146" s="7" t="s">
        <v>167</v>
      </c>
      <c r="H146" s="7">
        <f t="shared" si="5"/>
        <v>35</v>
      </c>
    </row>
    <row r="147" spans="1:8" x14ac:dyDescent="0.25">
      <c r="A147" s="7">
        <f t="shared" si="4"/>
        <v>36</v>
      </c>
      <c r="B147" s="73" t="s">
        <v>168</v>
      </c>
      <c r="E147" s="87">
        <v>0</v>
      </c>
      <c r="G147" s="7" t="s">
        <v>169</v>
      </c>
      <c r="H147" s="7">
        <f t="shared" si="5"/>
        <v>36</v>
      </c>
    </row>
    <row r="148" spans="1:8" x14ac:dyDescent="0.25">
      <c r="A148" s="7">
        <f t="shared" si="4"/>
        <v>37</v>
      </c>
      <c r="B148" s="73" t="s">
        <v>170</v>
      </c>
      <c r="E148" s="83">
        <f>SUM(E146:E147)</f>
        <v>0</v>
      </c>
      <c r="G148" s="7" t="s">
        <v>171</v>
      </c>
      <c r="H148" s="7">
        <f t="shared" si="5"/>
        <v>37</v>
      </c>
    </row>
    <row r="149" spans="1:8" x14ac:dyDescent="0.25">
      <c r="A149" s="7">
        <f t="shared" si="4"/>
        <v>38</v>
      </c>
      <c r="B149" s="11"/>
      <c r="E149" s="84"/>
      <c r="G149" s="7"/>
      <c r="H149" s="7">
        <f t="shared" si="5"/>
        <v>38</v>
      </c>
    </row>
    <row r="150" spans="1:8" ht="18.75" x14ac:dyDescent="0.25">
      <c r="A150" s="7">
        <f t="shared" si="4"/>
        <v>39</v>
      </c>
      <c r="B150" s="112" t="s">
        <v>220</v>
      </c>
      <c r="E150" s="85">
        <v>0</v>
      </c>
      <c r="G150" s="7" t="s">
        <v>173</v>
      </c>
      <c r="H150" s="7">
        <f t="shared" si="5"/>
        <v>39</v>
      </c>
    </row>
    <row r="151" spans="1:8" x14ac:dyDescent="0.25">
      <c r="A151" s="7"/>
      <c r="B151" s="11"/>
      <c r="E151" s="84"/>
      <c r="G151" s="7"/>
    </row>
    <row r="152" spans="1:8" x14ac:dyDescent="0.25">
      <c r="A152" s="7"/>
      <c r="B152" s="11"/>
      <c r="E152" s="84"/>
      <c r="G152" s="7"/>
    </row>
    <row r="153" spans="1:8" ht="39.75" customHeight="1" x14ac:dyDescent="0.25">
      <c r="A153" s="253" t="s">
        <v>60</v>
      </c>
      <c r="B153" s="273" t="str">
        <f>B43</f>
        <v>Items in BOLD have changed for AFUDC adjustments resulting from TO6 settlement negotiations and capital related cost adjustments discovered as part of the Transmission Project Review process.</v>
      </c>
      <c r="C153" s="273"/>
      <c r="D153" s="273"/>
      <c r="E153" s="273"/>
      <c r="F153" s="273"/>
      <c r="G153" s="273"/>
    </row>
    <row r="154" spans="1:8" ht="18.75" x14ac:dyDescent="0.25">
      <c r="A154" s="82">
        <v>1</v>
      </c>
      <c r="B154" s="11" t="s">
        <v>174</v>
      </c>
      <c r="E154" s="84"/>
      <c r="G154" s="7"/>
    </row>
    <row r="155" spans="1:8" ht="18.75" x14ac:dyDescent="0.25">
      <c r="A155" s="82">
        <v>2</v>
      </c>
      <c r="B155" s="73" t="s">
        <v>115</v>
      </c>
      <c r="E155" s="84"/>
      <c r="G155" s="7"/>
    </row>
    <row r="156" spans="1:8" x14ac:dyDescent="0.25">
      <c r="A156" s="7"/>
      <c r="B156" s="74"/>
      <c r="E156" s="84"/>
      <c r="G156" s="7"/>
    </row>
    <row r="157" spans="1:8" x14ac:dyDescent="0.25">
      <c r="A157" s="7"/>
      <c r="B157" s="74"/>
      <c r="E157" s="84"/>
      <c r="G157" s="7"/>
    </row>
    <row r="158" spans="1:8" x14ac:dyDescent="0.25">
      <c r="A158" s="7"/>
      <c r="B158" s="278" t="s">
        <v>20</v>
      </c>
      <c r="C158" s="277"/>
      <c r="D158" s="277"/>
      <c r="E158" s="277"/>
      <c r="F158" s="277"/>
      <c r="G158" s="277"/>
    </row>
    <row r="159" spans="1:8" x14ac:dyDescent="0.25">
      <c r="A159" s="7" t="s">
        <v>21</v>
      </c>
      <c r="B159" s="278" t="s">
        <v>22</v>
      </c>
      <c r="C159" s="277"/>
      <c r="D159" s="277"/>
      <c r="E159" s="277"/>
      <c r="F159" s="277"/>
      <c r="G159" s="277"/>
    </row>
    <row r="160" spans="1:8" ht="17.25" x14ac:dyDescent="0.25">
      <c r="A160" s="7"/>
      <c r="B160" s="278" t="s">
        <v>23</v>
      </c>
      <c r="C160" s="279"/>
      <c r="D160" s="279"/>
      <c r="E160" s="279"/>
      <c r="F160" s="279"/>
      <c r="G160" s="279"/>
    </row>
    <row r="161" spans="1:10" x14ac:dyDescent="0.25">
      <c r="A161" s="7"/>
      <c r="B161" s="274" t="str">
        <f>B5</f>
        <v>For the Base Period &amp; True-Up Period Ending December 31, 2022</v>
      </c>
      <c r="C161" s="275"/>
      <c r="D161" s="275"/>
      <c r="E161" s="275"/>
      <c r="F161" s="275"/>
      <c r="G161" s="275"/>
    </row>
    <row r="162" spans="1:10" x14ac:dyDescent="0.25">
      <c r="A162" s="7"/>
      <c r="B162" s="276" t="s">
        <v>2</v>
      </c>
      <c r="C162" s="277"/>
      <c r="D162" s="277"/>
      <c r="E162" s="277"/>
      <c r="F162" s="277"/>
      <c r="G162" s="277"/>
    </row>
    <row r="163" spans="1:10" x14ac:dyDescent="0.25">
      <c r="A163" s="7"/>
      <c r="B163" s="15"/>
    </row>
    <row r="164" spans="1:10" x14ac:dyDescent="0.25">
      <c r="A164" s="7" t="s">
        <v>3</v>
      </c>
      <c r="E164" s="110"/>
      <c r="G164" s="7"/>
      <c r="H164" s="7" t="s">
        <v>3</v>
      </c>
    </row>
    <row r="165" spans="1:10" x14ac:dyDescent="0.25">
      <c r="A165" s="7" t="s">
        <v>7</v>
      </c>
      <c r="B165" s="74" t="s">
        <v>21</v>
      </c>
      <c r="E165" s="111" t="s">
        <v>5</v>
      </c>
      <c r="G165" s="9" t="s">
        <v>6</v>
      </c>
      <c r="H165" s="7" t="s">
        <v>7</v>
      </c>
    </row>
    <row r="166" spans="1:10" x14ac:dyDescent="0.25">
      <c r="A166" s="7"/>
      <c r="B166" s="112" t="s">
        <v>175</v>
      </c>
      <c r="E166" s="110"/>
      <c r="G166" s="7"/>
    </row>
    <row r="167" spans="1:10" x14ac:dyDescent="0.25">
      <c r="A167" s="7">
        <v>1</v>
      </c>
      <c r="B167" s="52" t="s">
        <v>176</v>
      </c>
      <c r="E167" s="110"/>
      <c r="G167" s="7"/>
      <c r="H167" s="7">
        <f>A167</f>
        <v>1</v>
      </c>
    </row>
    <row r="168" spans="1:10" x14ac:dyDescent="0.25">
      <c r="A168" s="7">
        <f t="shared" ref="A168:A191" si="6">A167+1</f>
        <v>2</v>
      </c>
      <c r="B168" s="11" t="s">
        <v>119</v>
      </c>
      <c r="E168" s="251">
        <v>7469349.5565788634</v>
      </c>
      <c r="F168" s="253" t="s">
        <v>60</v>
      </c>
      <c r="G168" s="7" t="s">
        <v>177</v>
      </c>
      <c r="H168" s="7">
        <f t="shared" ref="H168:H191" si="7">H167+1</f>
        <v>2</v>
      </c>
      <c r="I168" s="133"/>
    </row>
    <row r="169" spans="1:10" x14ac:dyDescent="0.25">
      <c r="A169" s="7">
        <f t="shared" si="6"/>
        <v>3</v>
      </c>
      <c r="B169" s="11" t="s">
        <v>178</v>
      </c>
      <c r="E169" s="86">
        <v>30189.464512731291</v>
      </c>
      <c r="F169" s="253"/>
      <c r="G169" s="7" t="s">
        <v>179</v>
      </c>
      <c r="H169" s="7">
        <f t="shared" si="7"/>
        <v>3</v>
      </c>
      <c r="I169" s="134"/>
    </row>
    <row r="170" spans="1:10" x14ac:dyDescent="0.25">
      <c r="A170" s="7">
        <f t="shared" si="6"/>
        <v>4</v>
      </c>
      <c r="B170" s="11" t="s">
        <v>123</v>
      </c>
      <c r="E170" s="262">
        <v>107970</v>
      </c>
      <c r="F170" s="253" t="s">
        <v>60</v>
      </c>
      <c r="G170" s="7" t="s">
        <v>180</v>
      </c>
      <c r="H170" s="7">
        <f t="shared" si="7"/>
        <v>4</v>
      </c>
      <c r="J170" s="18"/>
    </row>
    <row r="171" spans="1:10" x14ac:dyDescent="0.25">
      <c r="A171" s="7">
        <f t="shared" si="6"/>
        <v>5</v>
      </c>
      <c r="B171" s="11" t="s">
        <v>125</v>
      </c>
      <c r="C171" s="7"/>
      <c r="D171" s="7"/>
      <c r="E171" s="87">
        <v>303088.79978315468</v>
      </c>
      <c r="F171" s="253"/>
      <c r="G171" s="7" t="s">
        <v>181</v>
      </c>
      <c r="H171" s="7">
        <f t="shared" si="7"/>
        <v>5</v>
      </c>
    </row>
    <row r="172" spans="1:10" x14ac:dyDescent="0.25">
      <c r="A172" s="7">
        <f t="shared" si="6"/>
        <v>6</v>
      </c>
      <c r="B172" s="11" t="s">
        <v>182</v>
      </c>
      <c r="E172" s="233">
        <f>SUM(E168:E171)</f>
        <v>7910597.8208747488</v>
      </c>
      <c r="F172" s="253" t="s">
        <v>60</v>
      </c>
      <c r="G172" s="7" t="s">
        <v>128</v>
      </c>
      <c r="H172" s="7">
        <f t="shared" si="7"/>
        <v>6</v>
      </c>
      <c r="I172" s="134"/>
    </row>
    <row r="173" spans="1:10" x14ac:dyDescent="0.25">
      <c r="A173" s="7">
        <f t="shared" si="6"/>
        <v>7</v>
      </c>
      <c r="C173" s="7"/>
      <c r="D173" s="7"/>
      <c r="E173" s="110"/>
      <c r="G173" s="7"/>
      <c r="H173" s="7">
        <f t="shared" si="7"/>
        <v>7</v>
      </c>
    </row>
    <row r="174" spans="1:10" x14ac:dyDescent="0.25">
      <c r="A174" s="7">
        <f t="shared" si="6"/>
        <v>8</v>
      </c>
      <c r="B174" s="10" t="s">
        <v>183</v>
      </c>
      <c r="E174" s="110"/>
      <c r="G174" s="7"/>
      <c r="H174" s="7">
        <f t="shared" si="7"/>
        <v>8</v>
      </c>
    </row>
    <row r="175" spans="1:10" x14ac:dyDescent="0.25">
      <c r="A175" s="7">
        <f t="shared" si="6"/>
        <v>9</v>
      </c>
      <c r="B175" s="73" t="s">
        <v>184</v>
      </c>
      <c r="E175" s="251">
        <v>1733181.5570319395</v>
      </c>
      <c r="F175" s="253" t="s">
        <v>60</v>
      </c>
      <c r="G175" s="7" t="s">
        <v>185</v>
      </c>
      <c r="H175" s="7">
        <f t="shared" si="7"/>
        <v>9</v>
      </c>
    </row>
    <row r="176" spans="1:10" x14ac:dyDescent="0.25">
      <c r="A176" s="7">
        <f t="shared" si="6"/>
        <v>10</v>
      </c>
      <c r="B176" s="73" t="s">
        <v>186</v>
      </c>
      <c r="E176" s="262">
        <v>24160</v>
      </c>
      <c r="F176" s="253" t="s">
        <v>60</v>
      </c>
      <c r="G176" s="7" t="s">
        <v>187</v>
      </c>
      <c r="H176" s="7">
        <f t="shared" si="7"/>
        <v>10</v>
      </c>
    </row>
    <row r="177" spans="1:8" x14ac:dyDescent="0.25">
      <c r="A177" s="7">
        <f t="shared" si="6"/>
        <v>11</v>
      </c>
      <c r="B177" s="73" t="s">
        <v>188</v>
      </c>
      <c r="E177" s="262">
        <v>45815</v>
      </c>
      <c r="F177" s="253" t="s">
        <v>60</v>
      </c>
      <c r="G177" s="7" t="s">
        <v>189</v>
      </c>
      <c r="H177" s="7">
        <f t="shared" si="7"/>
        <v>11</v>
      </c>
    </row>
    <row r="178" spans="1:8" x14ac:dyDescent="0.25">
      <c r="A178" s="7">
        <f t="shared" si="6"/>
        <v>12</v>
      </c>
      <c r="B178" s="73" t="s">
        <v>190</v>
      </c>
      <c r="E178" s="263">
        <v>127474</v>
      </c>
      <c r="F178" s="253" t="s">
        <v>60</v>
      </c>
      <c r="G178" s="7" t="s">
        <v>191</v>
      </c>
      <c r="H178" s="7">
        <f t="shared" si="7"/>
        <v>12</v>
      </c>
    </row>
    <row r="179" spans="1:8" x14ac:dyDescent="0.25">
      <c r="A179" s="7">
        <f t="shared" si="6"/>
        <v>13</v>
      </c>
      <c r="B179" s="134" t="s">
        <v>192</v>
      </c>
      <c r="C179" s="134"/>
      <c r="D179" s="134"/>
      <c r="E179" s="264">
        <f>SUM(E175:E178)</f>
        <v>1930630.5570319395</v>
      </c>
      <c r="F179" s="253" t="s">
        <v>60</v>
      </c>
      <c r="G179" s="7" t="s">
        <v>193</v>
      </c>
      <c r="H179" s="7">
        <f t="shared" si="7"/>
        <v>13</v>
      </c>
    </row>
    <row r="180" spans="1:8" x14ac:dyDescent="0.25">
      <c r="A180" s="7">
        <f t="shared" si="6"/>
        <v>14</v>
      </c>
      <c r="B180" s="134"/>
      <c r="C180" s="134"/>
      <c r="D180" s="134"/>
      <c r="E180" s="79"/>
      <c r="G180" s="7"/>
      <c r="H180" s="7">
        <f t="shared" si="7"/>
        <v>14</v>
      </c>
    </row>
    <row r="181" spans="1:8" x14ac:dyDescent="0.25">
      <c r="A181" s="7">
        <f t="shared" si="6"/>
        <v>15</v>
      </c>
      <c r="B181" s="52" t="s">
        <v>118</v>
      </c>
      <c r="C181" s="134"/>
      <c r="D181" s="134"/>
      <c r="E181" s="79"/>
      <c r="G181" s="7"/>
      <c r="H181" s="7">
        <f t="shared" si="7"/>
        <v>15</v>
      </c>
    </row>
    <row r="182" spans="1:8" x14ac:dyDescent="0.25">
      <c r="A182" s="7">
        <f t="shared" si="6"/>
        <v>16</v>
      </c>
      <c r="B182" s="11" t="s">
        <v>119</v>
      </c>
      <c r="E182" s="252">
        <f>+E168-E175</f>
        <v>5736167.9995469237</v>
      </c>
      <c r="F182" s="253" t="s">
        <v>60</v>
      </c>
      <c r="G182" s="7" t="s">
        <v>194</v>
      </c>
      <c r="H182" s="7">
        <f t="shared" si="7"/>
        <v>16</v>
      </c>
    </row>
    <row r="183" spans="1:8" x14ac:dyDescent="0.25">
      <c r="A183" s="7">
        <f t="shared" si="6"/>
        <v>17</v>
      </c>
      <c r="B183" s="11" t="s">
        <v>121</v>
      </c>
      <c r="E183" s="260">
        <f>+E169-E176</f>
        <v>6029.4645127312906</v>
      </c>
      <c r="F183" s="253" t="s">
        <v>60</v>
      </c>
      <c r="G183" s="7" t="s">
        <v>195</v>
      </c>
      <c r="H183" s="7">
        <f t="shared" si="7"/>
        <v>17</v>
      </c>
    </row>
    <row r="184" spans="1:8" x14ac:dyDescent="0.25">
      <c r="A184" s="7">
        <f t="shared" si="6"/>
        <v>18</v>
      </c>
      <c r="B184" s="11" t="s">
        <v>123</v>
      </c>
      <c r="E184" s="260">
        <f>+E170-E177</f>
        <v>62155</v>
      </c>
      <c r="F184" s="253" t="s">
        <v>60</v>
      </c>
      <c r="G184" s="7" t="s">
        <v>196</v>
      </c>
      <c r="H184" s="7">
        <f t="shared" si="7"/>
        <v>18</v>
      </c>
    </row>
    <row r="185" spans="1:8" x14ac:dyDescent="0.25">
      <c r="A185" s="7">
        <f t="shared" si="6"/>
        <v>19</v>
      </c>
      <c r="B185" s="11" t="s">
        <v>125</v>
      </c>
      <c r="E185" s="261">
        <f>+E171-E178</f>
        <v>175614.79978315468</v>
      </c>
      <c r="F185" s="253" t="s">
        <v>60</v>
      </c>
      <c r="G185" s="7" t="s">
        <v>197</v>
      </c>
      <c r="H185" s="7">
        <f t="shared" si="7"/>
        <v>19</v>
      </c>
    </row>
    <row r="186" spans="1:8" ht="16.5" thickBot="1" x14ac:dyDescent="0.3">
      <c r="A186" s="7">
        <f t="shared" si="6"/>
        <v>20</v>
      </c>
      <c r="B186" s="73" t="s">
        <v>127</v>
      </c>
      <c r="E186" s="265">
        <f>SUM(E182:E185)</f>
        <v>5979967.263842809</v>
      </c>
      <c r="F186" s="253" t="s">
        <v>60</v>
      </c>
      <c r="G186" s="7" t="s">
        <v>198</v>
      </c>
      <c r="H186" s="7">
        <f t="shared" si="7"/>
        <v>20</v>
      </c>
    </row>
    <row r="187" spans="1:8" ht="16.5" thickTop="1" x14ac:dyDescent="0.25">
      <c r="A187" s="7">
        <f t="shared" si="6"/>
        <v>21</v>
      </c>
      <c r="E187" s="84"/>
      <c r="G187" s="7"/>
      <c r="H187" s="7">
        <f t="shared" si="7"/>
        <v>21</v>
      </c>
    </row>
    <row r="188" spans="1:8" ht="18.75" x14ac:dyDescent="0.25">
      <c r="A188" s="7">
        <f t="shared" si="6"/>
        <v>22</v>
      </c>
      <c r="B188" s="112" t="s">
        <v>199</v>
      </c>
      <c r="E188" s="84"/>
      <c r="G188" s="7"/>
      <c r="H188" s="7">
        <f t="shared" si="7"/>
        <v>22</v>
      </c>
    </row>
    <row r="189" spans="1:8" x14ac:dyDescent="0.25">
      <c r="A189" s="7">
        <f t="shared" si="6"/>
        <v>23</v>
      </c>
      <c r="B189" s="11" t="s">
        <v>200</v>
      </c>
      <c r="E189" s="85">
        <v>0</v>
      </c>
      <c r="G189" s="7" t="s">
        <v>201</v>
      </c>
      <c r="H189" s="7">
        <f t="shared" si="7"/>
        <v>23</v>
      </c>
    </row>
    <row r="190" spans="1:8" x14ac:dyDescent="0.25">
      <c r="A190" s="7">
        <f t="shared" si="6"/>
        <v>24</v>
      </c>
      <c r="B190" s="73" t="s">
        <v>202</v>
      </c>
      <c r="E190" s="87">
        <v>0</v>
      </c>
      <c r="G190" s="7" t="s">
        <v>203</v>
      </c>
      <c r="H190" s="7">
        <f t="shared" si="7"/>
        <v>24</v>
      </c>
    </row>
    <row r="191" spans="1:8" ht="16.5" thickBot="1" x14ac:dyDescent="0.3">
      <c r="A191" s="7">
        <f t="shared" si="6"/>
        <v>25</v>
      </c>
      <c r="B191" s="11" t="s">
        <v>204</v>
      </c>
      <c r="E191" s="81">
        <f>E189-E190</f>
        <v>0</v>
      </c>
      <c r="G191" s="7" t="s">
        <v>205</v>
      </c>
      <c r="H191" s="7">
        <f t="shared" si="7"/>
        <v>25</v>
      </c>
    </row>
    <row r="192" spans="1:8" ht="16.5" thickTop="1" x14ac:dyDescent="0.25">
      <c r="A192" s="7"/>
      <c r="B192" s="11"/>
      <c r="E192" s="84"/>
      <c r="G192" s="7"/>
    </row>
    <row r="193" spans="1:7" x14ac:dyDescent="0.25">
      <c r="A193" s="7"/>
      <c r="B193" s="11"/>
      <c r="E193" s="84"/>
      <c r="G193" s="7"/>
    </row>
    <row r="194" spans="1:7" ht="36.75" customHeight="1" x14ac:dyDescent="0.25">
      <c r="A194" s="253" t="s">
        <v>60</v>
      </c>
      <c r="B194" s="273" t="str">
        <f>B43</f>
        <v>Items in BOLD have changed for AFUDC adjustments resulting from TO6 settlement negotiations and capital related cost adjustments discovered as part of the Transmission Project Review process.</v>
      </c>
      <c r="C194" s="273"/>
      <c r="D194" s="273"/>
      <c r="E194" s="273"/>
      <c r="F194" s="273"/>
      <c r="G194" s="273"/>
    </row>
    <row r="195" spans="1:7" ht="18.75" x14ac:dyDescent="0.25">
      <c r="A195" s="82">
        <v>1</v>
      </c>
      <c r="B195" s="73" t="s">
        <v>206</v>
      </c>
      <c r="E195" s="84"/>
      <c r="G195" s="7"/>
    </row>
    <row r="196" spans="1:7" x14ac:dyDescent="0.25">
      <c r="E196" s="13"/>
    </row>
  </sheetData>
  <mergeCells count="24">
    <mergeCell ref="B104:G104"/>
    <mergeCell ref="B2:G2"/>
    <mergeCell ref="B3:G3"/>
    <mergeCell ref="B4:G4"/>
    <mergeCell ref="B5:G5"/>
    <mergeCell ref="B6:G6"/>
    <mergeCell ref="B47:G47"/>
    <mergeCell ref="B48:G48"/>
    <mergeCell ref="B49:G49"/>
    <mergeCell ref="B50:G50"/>
    <mergeCell ref="B51:G51"/>
    <mergeCell ref="B103:G103"/>
    <mergeCell ref="B43:H43"/>
    <mergeCell ref="B97:H97"/>
    <mergeCell ref="B194:G194"/>
    <mergeCell ref="B153:G153"/>
    <mergeCell ref="B161:G161"/>
    <mergeCell ref="B162:G162"/>
    <mergeCell ref="B105:G105"/>
    <mergeCell ref="B106:G106"/>
    <mergeCell ref="B107:G107"/>
    <mergeCell ref="B158:G158"/>
    <mergeCell ref="B159:G159"/>
    <mergeCell ref="B160:G160"/>
  </mergeCells>
  <printOptions horizontalCentered="1"/>
  <pageMargins left="0.25" right="0.25" top="0.5" bottom="0.5" header="0.35" footer="0.25"/>
  <pageSetup scale="53" orientation="portrait" r:id="rId1"/>
  <headerFooter scaleWithDoc="0" alignWithMargins="0">
    <oddHeader>&amp;C&amp;"Times New Roman,Bold"&amp;7REVISED</oddHeader>
    <oddFooter>&amp;L&amp;A&amp;CPage 3.&amp;P&amp;R&amp;F</oddFooter>
  </headerFooter>
  <rowBreaks count="3" manualBreakCount="3">
    <brk id="45" max="16383" man="1"/>
    <brk id="101" max="16383" man="1"/>
    <brk id="156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8C9D81-5095-42F5-9692-16F7E1B6ABFA}">
  <dimension ref="A1:J199"/>
  <sheetViews>
    <sheetView topLeftCell="A96" zoomScale="80" zoomScaleNormal="80" workbookViewId="0">
      <selection activeCell="E96" sqref="E96"/>
    </sheetView>
  </sheetViews>
  <sheetFormatPr defaultColWidth="9.140625" defaultRowHeight="15.75" x14ac:dyDescent="0.25"/>
  <cols>
    <col min="1" max="1" width="5.140625" style="73" customWidth="1"/>
    <col min="2" max="2" width="86.140625" style="73" customWidth="1"/>
    <col min="3" max="3" width="10.42578125" style="73" customWidth="1"/>
    <col min="4" max="4" width="1.5703125" style="73" customWidth="1"/>
    <col min="5" max="5" width="16.85546875" style="73" customWidth="1"/>
    <col min="6" max="6" width="1.5703125" style="73" customWidth="1"/>
    <col min="7" max="7" width="51.42578125" style="73" customWidth="1"/>
    <col min="8" max="8" width="5.140625" style="7" customWidth="1"/>
    <col min="9" max="9" width="11.42578125" style="73" bestFit="1" customWidth="1"/>
    <col min="10" max="10" width="9.42578125" style="73" bestFit="1" customWidth="1"/>
    <col min="11" max="11" width="11.42578125" style="73" bestFit="1" customWidth="1"/>
    <col min="12" max="12" width="9.85546875" style="73" bestFit="1" customWidth="1"/>
    <col min="13" max="16384" width="9.140625" style="73"/>
  </cols>
  <sheetData>
    <row r="1" spans="1:10" x14ac:dyDescent="0.25">
      <c r="A1" s="196" t="s">
        <v>221</v>
      </c>
    </row>
    <row r="3" spans="1:10" x14ac:dyDescent="0.25">
      <c r="A3" s="7"/>
      <c r="B3" s="278" t="s">
        <v>20</v>
      </c>
      <c r="C3" s="277"/>
      <c r="D3" s="277"/>
      <c r="E3" s="277"/>
      <c r="F3" s="277"/>
      <c r="G3" s="277"/>
    </row>
    <row r="4" spans="1:10" x14ac:dyDescent="0.25">
      <c r="A4" s="7" t="s">
        <v>21</v>
      </c>
      <c r="B4" s="278" t="s">
        <v>22</v>
      </c>
      <c r="C4" s="277"/>
      <c r="D4" s="277"/>
      <c r="E4" s="277"/>
      <c r="F4" s="277"/>
      <c r="G4" s="277"/>
    </row>
    <row r="5" spans="1:10" ht="17.25" x14ac:dyDescent="0.25">
      <c r="A5" s="7"/>
      <c r="B5" s="278" t="s">
        <v>23</v>
      </c>
      <c r="C5" s="279"/>
      <c r="D5" s="279"/>
      <c r="E5" s="279"/>
      <c r="F5" s="279"/>
      <c r="G5" s="279"/>
    </row>
    <row r="6" spans="1:10" x14ac:dyDescent="0.25">
      <c r="A6" s="7"/>
      <c r="B6" s="280" t="s">
        <v>24</v>
      </c>
      <c r="C6" s="280"/>
      <c r="D6" s="280"/>
      <c r="E6" s="280"/>
      <c r="F6" s="280"/>
      <c r="G6" s="280"/>
    </row>
    <row r="7" spans="1:10" x14ac:dyDescent="0.25">
      <c r="A7" s="7"/>
      <c r="B7" s="276" t="s">
        <v>2</v>
      </c>
      <c r="C7" s="277"/>
      <c r="D7" s="277"/>
      <c r="E7" s="277"/>
      <c r="F7" s="277"/>
      <c r="G7" s="277"/>
    </row>
    <row r="8" spans="1:10" x14ac:dyDescent="0.25">
      <c r="A8" s="7"/>
      <c r="B8" s="76"/>
      <c r="C8" s="74"/>
      <c r="D8" s="74"/>
      <c r="E8" s="74"/>
      <c r="F8" s="74"/>
      <c r="G8" s="74"/>
    </row>
    <row r="9" spans="1:10" x14ac:dyDescent="0.25">
      <c r="A9" s="7" t="s">
        <v>3</v>
      </c>
      <c r="E9" s="110"/>
      <c r="G9" s="7"/>
      <c r="H9" s="7" t="s">
        <v>3</v>
      </c>
    </row>
    <row r="10" spans="1:10" ht="15.75" customHeight="1" x14ac:dyDescent="0.25">
      <c r="A10" s="7" t="s">
        <v>7</v>
      </c>
      <c r="B10" s="74" t="s">
        <v>21</v>
      </c>
      <c r="E10" s="111" t="s">
        <v>5</v>
      </c>
      <c r="G10" s="9" t="s">
        <v>6</v>
      </c>
      <c r="H10" s="7" t="s">
        <v>7</v>
      </c>
    </row>
    <row r="11" spans="1:10" x14ac:dyDescent="0.25">
      <c r="A11" s="7"/>
      <c r="B11" s="112" t="s">
        <v>34</v>
      </c>
      <c r="E11" s="78"/>
      <c r="G11" s="7"/>
    </row>
    <row r="12" spans="1:10" x14ac:dyDescent="0.25">
      <c r="A12" s="7">
        <v>1</v>
      </c>
      <c r="B12" s="11" t="s">
        <v>35</v>
      </c>
      <c r="C12" s="113"/>
      <c r="D12" s="113"/>
      <c r="E12" s="85">
        <v>103805.4964</v>
      </c>
      <c r="F12" s="244"/>
      <c r="G12" s="7" t="s">
        <v>207</v>
      </c>
      <c r="H12" s="7">
        <f>A12</f>
        <v>1</v>
      </c>
      <c r="I12" s="11"/>
    </row>
    <row r="13" spans="1:10" x14ac:dyDescent="0.25">
      <c r="A13" s="7">
        <f t="shared" ref="A13:A41" si="0">A12+1</f>
        <v>2</v>
      </c>
      <c r="B13" s="11" t="s">
        <v>21</v>
      </c>
      <c r="C13" s="113"/>
      <c r="D13" s="113"/>
      <c r="E13" s="79" t="s">
        <v>21</v>
      </c>
      <c r="G13" s="7"/>
      <c r="H13" s="7">
        <f t="shared" ref="H13:H41" si="1">H12+1</f>
        <v>2</v>
      </c>
      <c r="I13" s="11"/>
    </row>
    <row r="14" spans="1:10" x14ac:dyDescent="0.25">
      <c r="A14" s="7">
        <f t="shared" si="0"/>
        <v>3</v>
      </c>
      <c r="B14" s="11" t="s">
        <v>37</v>
      </c>
      <c r="C14" s="113"/>
      <c r="D14" s="113"/>
      <c r="E14" s="86">
        <v>100896.9961444303</v>
      </c>
      <c r="F14" s="244"/>
      <c r="G14" s="7" t="s">
        <v>208</v>
      </c>
      <c r="H14" s="7">
        <f t="shared" si="1"/>
        <v>3</v>
      </c>
      <c r="I14" s="11"/>
    </row>
    <row r="15" spans="1:10" x14ac:dyDescent="0.25">
      <c r="A15" s="7">
        <f t="shared" si="0"/>
        <v>4</v>
      </c>
      <c r="B15" s="11"/>
      <c r="C15" s="113"/>
      <c r="D15" s="113"/>
      <c r="E15" s="79"/>
      <c r="G15" s="7"/>
      <c r="H15" s="7">
        <f t="shared" si="1"/>
        <v>4</v>
      </c>
      <c r="J15" s="114"/>
    </row>
    <row r="16" spans="1:10" x14ac:dyDescent="0.25">
      <c r="A16" s="7">
        <f t="shared" si="0"/>
        <v>5</v>
      </c>
      <c r="B16" s="11" t="s">
        <v>39</v>
      </c>
      <c r="C16" s="113"/>
      <c r="D16" s="113"/>
      <c r="E16" s="87">
        <v>0</v>
      </c>
      <c r="G16" s="7" t="s">
        <v>40</v>
      </c>
      <c r="H16" s="7">
        <f t="shared" si="1"/>
        <v>5</v>
      </c>
      <c r="J16" s="114"/>
    </row>
    <row r="17" spans="1:10" x14ac:dyDescent="0.25">
      <c r="A17" s="7">
        <f t="shared" si="0"/>
        <v>6</v>
      </c>
      <c r="B17" s="11" t="s">
        <v>41</v>
      </c>
      <c r="C17" s="113"/>
      <c r="D17" s="113"/>
      <c r="E17" s="84">
        <f>E12+E14+E16</f>
        <v>204702.49254443031</v>
      </c>
      <c r="F17" s="244"/>
      <c r="G17" s="7" t="s">
        <v>42</v>
      </c>
      <c r="H17" s="7">
        <f t="shared" si="1"/>
        <v>6</v>
      </c>
      <c r="I17" s="7"/>
      <c r="J17" s="114"/>
    </row>
    <row r="18" spans="1:10" x14ac:dyDescent="0.25">
      <c r="A18" s="7">
        <f t="shared" si="0"/>
        <v>7</v>
      </c>
      <c r="E18" s="12"/>
      <c r="G18" s="7"/>
      <c r="H18" s="7">
        <f t="shared" si="1"/>
        <v>7</v>
      </c>
    </row>
    <row r="19" spans="1:10" x14ac:dyDescent="0.25">
      <c r="A19" s="7">
        <f t="shared" si="0"/>
        <v>8</v>
      </c>
      <c r="B19" s="73" t="s">
        <v>43</v>
      </c>
      <c r="C19" s="113"/>
      <c r="D19" s="113"/>
      <c r="E19" s="232">
        <v>256281.36446838771</v>
      </c>
      <c r="F19" s="165"/>
      <c r="G19" s="7" t="s">
        <v>44</v>
      </c>
      <c r="H19" s="7">
        <f t="shared" si="1"/>
        <v>8</v>
      </c>
    </row>
    <row r="20" spans="1:10" x14ac:dyDescent="0.25">
      <c r="A20" s="7">
        <f t="shared" si="0"/>
        <v>9</v>
      </c>
      <c r="E20" s="8" t="s">
        <v>21</v>
      </c>
      <c r="G20" s="7"/>
      <c r="H20" s="7">
        <f t="shared" si="1"/>
        <v>9</v>
      </c>
    </row>
    <row r="21" spans="1:10" ht="18.75" x14ac:dyDescent="0.25">
      <c r="A21" s="7">
        <f t="shared" si="0"/>
        <v>10</v>
      </c>
      <c r="B21" s="73" t="s">
        <v>209</v>
      </c>
      <c r="E21" s="89">
        <v>0</v>
      </c>
      <c r="G21" s="7" t="s">
        <v>46</v>
      </c>
      <c r="H21" s="7">
        <f t="shared" si="1"/>
        <v>10</v>
      </c>
      <c r="I21" s="11"/>
    </row>
    <row r="22" spans="1:10" x14ac:dyDescent="0.25">
      <c r="A22" s="7">
        <f t="shared" si="0"/>
        <v>11</v>
      </c>
      <c r="E22" s="8"/>
      <c r="G22" s="7"/>
      <c r="H22" s="7">
        <f t="shared" si="1"/>
        <v>11</v>
      </c>
    </row>
    <row r="23" spans="1:10" x14ac:dyDescent="0.25">
      <c r="A23" s="7">
        <f t="shared" si="0"/>
        <v>12</v>
      </c>
      <c r="B23" s="73" t="s">
        <v>47</v>
      </c>
      <c r="C23" s="113"/>
      <c r="D23" s="113"/>
      <c r="E23" s="86">
        <v>66270.772936426758</v>
      </c>
      <c r="G23" s="7" t="s">
        <v>48</v>
      </c>
      <c r="H23" s="7">
        <f t="shared" si="1"/>
        <v>12</v>
      </c>
      <c r="I23" s="11"/>
    </row>
    <row r="24" spans="1:10" x14ac:dyDescent="0.25">
      <c r="A24" s="7">
        <f t="shared" si="0"/>
        <v>13</v>
      </c>
      <c r="B24" s="11"/>
      <c r="C24" s="113"/>
      <c r="D24" s="113"/>
      <c r="E24" s="79"/>
      <c r="G24" s="7"/>
      <c r="H24" s="7">
        <f t="shared" si="1"/>
        <v>13</v>
      </c>
    </row>
    <row r="25" spans="1:10" x14ac:dyDescent="0.25">
      <c r="A25" s="7">
        <f t="shared" si="0"/>
        <v>14</v>
      </c>
      <c r="B25" s="73" t="s">
        <v>49</v>
      </c>
      <c r="C25" s="113"/>
      <c r="D25" s="113"/>
      <c r="E25" s="87">
        <v>3323.5953616761703</v>
      </c>
      <c r="G25" s="7" t="s">
        <v>50</v>
      </c>
      <c r="H25" s="7">
        <f t="shared" si="1"/>
        <v>14</v>
      </c>
      <c r="I25" s="11"/>
    </row>
    <row r="26" spans="1:10" x14ac:dyDescent="0.25">
      <c r="A26" s="7">
        <f t="shared" si="0"/>
        <v>15</v>
      </c>
      <c r="B26" s="11" t="s">
        <v>51</v>
      </c>
      <c r="C26" s="113"/>
      <c r="D26" s="113"/>
      <c r="E26" s="84">
        <f>SUM(E17+E19+E21+E23+E25)</f>
        <v>530578.22531092097</v>
      </c>
      <c r="F26" s="244"/>
      <c r="G26" s="7" t="s">
        <v>52</v>
      </c>
      <c r="H26" s="7">
        <f t="shared" si="1"/>
        <v>15</v>
      </c>
    </row>
    <row r="27" spans="1:10" x14ac:dyDescent="0.25">
      <c r="A27" s="7">
        <f t="shared" si="0"/>
        <v>16</v>
      </c>
      <c r="B27" s="11"/>
      <c r="C27" s="113"/>
      <c r="D27" s="113"/>
      <c r="E27" s="115"/>
      <c r="G27" s="7"/>
      <c r="H27" s="7">
        <f t="shared" si="1"/>
        <v>16</v>
      </c>
    </row>
    <row r="28" spans="1:10" ht="18.75" x14ac:dyDescent="0.25">
      <c r="A28" s="7">
        <f t="shared" si="0"/>
        <v>17</v>
      </c>
      <c r="B28" s="11" t="s">
        <v>53</v>
      </c>
      <c r="C28" s="113"/>
      <c r="D28" s="113"/>
      <c r="E28" s="116">
        <v>9.213478516201995E-2</v>
      </c>
      <c r="G28" s="7" t="s">
        <v>210</v>
      </c>
      <c r="H28" s="7">
        <f t="shared" si="1"/>
        <v>17</v>
      </c>
    </row>
    <row r="29" spans="1:10" x14ac:dyDescent="0.25">
      <c r="A29" s="7">
        <f t="shared" si="0"/>
        <v>18</v>
      </c>
      <c r="B29" s="11" t="s">
        <v>55</v>
      </c>
      <c r="C29" s="113"/>
      <c r="D29" s="113"/>
      <c r="E29" s="117">
        <f>E141</f>
        <v>5032002.7152029276</v>
      </c>
      <c r="F29" s="244"/>
      <c r="G29" s="7" t="s">
        <v>56</v>
      </c>
      <c r="H29" s="7">
        <f t="shared" si="1"/>
        <v>18</v>
      </c>
    </row>
    <row r="30" spans="1:10" x14ac:dyDescent="0.25">
      <c r="A30" s="7">
        <f t="shared" si="0"/>
        <v>19</v>
      </c>
      <c r="B30" s="73" t="s">
        <v>57</v>
      </c>
      <c r="C30" s="113"/>
      <c r="D30" s="113"/>
      <c r="E30" s="83">
        <f>E29*E28</f>
        <v>463622.48909992276</v>
      </c>
      <c r="F30" s="244"/>
      <c r="G30" s="7" t="s">
        <v>58</v>
      </c>
      <c r="H30" s="7">
        <f t="shared" si="1"/>
        <v>19</v>
      </c>
    </row>
    <row r="31" spans="1:10" x14ac:dyDescent="0.25">
      <c r="A31" s="7">
        <f t="shared" si="0"/>
        <v>20</v>
      </c>
      <c r="C31" s="113"/>
      <c r="D31" s="113"/>
      <c r="E31" s="115"/>
      <c r="G31" s="7"/>
      <c r="H31" s="7">
        <f t="shared" si="1"/>
        <v>20</v>
      </c>
    </row>
    <row r="32" spans="1:10" ht="18.75" x14ac:dyDescent="0.25">
      <c r="A32" s="7">
        <f t="shared" si="0"/>
        <v>21</v>
      </c>
      <c r="B32" s="11" t="s">
        <v>59</v>
      </c>
      <c r="C32" s="113"/>
      <c r="D32" s="79"/>
      <c r="E32" s="116">
        <v>0</v>
      </c>
      <c r="G32" s="7" t="s">
        <v>222</v>
      </c>
      <c r="H32" s="7">
        <f t="shared" si="1"/>
        <v>21</v>
      </c>
      <c r="I32" s="11"/>
    </row>
    <row r="33" spans="1:9" x14ac:dyDescent="0.25">
      <c r="A33" s="7">
        <f t="shared" si="0"/>
        <v>22</v>
      </c>
      <c r="B33" s="11" t="s">
        <v>55</v>
      </c>
      <c r="C33" s="113"/>
      <c r="D33" s="113"/>
      <c r="E33" s="117">
        <f>E141-E124</f>
        <v>5032002.7152029276</v>
      </c>
      <c r="F33" s="244"/>
      <c r="G33" s="7" t="s">
        <v>62</v>
      </c>
      <c r="H33" s="7">
        <f t="shared" si="1"/>
        <v>22</v>
      </c>
    </row>
    <row r="34" spans="1:9" x14ac:dyDescent="0.25">
      <c r="A34" s="7">
        <f t="shared" si="0"/>
        <v>23</v>
      </c>
      <c r="B34" s="73" t="s">
        <v>63</v>
      </c>
      <c r="E34" s="83">
        <f>E33*E32</f>
        <v>0</v>
      </c>
      <c r="F34" s="244"/>
      <c r="G34" s="7" t="s">
        <v>64</v>
      </c>
      <c r="H34" s="7">
        <f t="shared" si="1"/>
        <v>23</v>
      </c>
    </row>
    <row r="35" spans="1:9" x14ac:dyDescent="0.25">
      <c r="A35" s="7">
        <f t="shared" si="0"/>
        <v>24</v>
      </c>
      <c r="E35" s="84"/>
      <c r="G35" s="7"/>
      <c r="H35" s="7">
        <f t="shared" si="1"/>
        <v>24</v>
      </c>
    </row>
    <row r="36" spans="1:9" x14ac:dyDescent="0.25">
      <c r="A36" s="7">
        <f t="shared" si="0"/>
        <v>25</v>
      </c>
      <c r="B36" s="73" t="s">
        <v>65</v>
      </c>
      <c r="E36" s="85">
        <v>1304.0991895338727</v>
      </c>
      <c r="G36" s="7" t="s">
        <v>66</v>
      </c>
      <c r="H36" s="7">
        <f t="shared" si="1"/>
        <v>25</v>
      </c>
      <c r="I36" s="11"/>
    </row>
    <row r="37" spans="1:9" x14ac:dyDescent="0.25">
      <c r="A37" s="7">
        <f t="shared" si="0"/>
        <v>26</v>
      </c>
      <c r="B37" s="73" t="s">
        <v>67</v>
      </c>
      <c r="E37" s="86">
        <v>-9365.0840000000007</v>
      </c>
      <c r="G37" s="7" t="s">
        <v>68</v>
      </c>
      <c r="H37" s="7">
        <f t="shared" si="1"/>
        <v>26</v>
      </c>
      <c r="I37" s="11"/>
    </row>
    <row r="38" spans="1:9" x14ac:dyDescent="0.25">
      <c r="A38" s="7">
        <f t="shared" si="0"/>
        <v>27</v>
      </c>
      <c r="B38" s="73" t="s">
        <v>69</v>
      </c>
      <c r="E38" s="86">
        <v>0</v>
      </c>
      <c r="G38" s="7" t="s">
        <v>70</v>
      </c>
      <c r="H38" s="7">
        <f t="shared" si="1"/>
        <v>27</v>
      </c>
    </row>
    <row r="39" spans="1:9" x14ac:dyDescent="0.25">
      <c r="A39" s="7">
        <f t="shared" si="0"/>
        <v>28</v>
      </c>
      <c r="B39" s="20" t="s">
        <v>71</v>
      </c>
      <c r="E39" s="87">
        <v>0</v>
      </c>
      <c r="G39" s="7" t="s">
        <v>72</v>
      </c>
      <c r="H39" s="7">
        <f t="shared" si="1"/>
        <v>28</v>
      </c>
      <c r="I39" s="11"/>
    </row>
    <row r="40" spans="1:9" x14ac:dyDescent="0.25">
      <c r="A40" s="7">
        <f t="shared" si="0"/>
        <v>29</v>
      </c>
      <c r="E40" s="8" t="s">
        <v>21</v>
      </c>
      <c r="G40" s="7"/>
      <c r="H40" s="7">
        <f t="shared" si="1"/>
        <v>29</v>
      </c>
      <c r="I40" s="11"/>
    </row>
    <row r="41" spans="1:9" ht="19.5" thickBot="1" x14ac:dyDescent="0.3">
      <c r="A41" s="7">
        <f t="shared" si="0"/>
        <v>30</v>
      </c>
      <c r="B41" s="73" t="s">
        <v>73</v>
      </c>
      <c r="C41" s="113"/>
      <c r="D41" s="113"/>
      <c r="E41" s="118">
        <f>E30+E34+E26+SUM(E36:E39)</f>
        <v>986139.72960037761</v>
      </c>
      <c r="F41" s="244" t="s">
        <v>60</v>
      </c>
      <c r="G41" s="7" t="s">
        <v>74</v>
      </c>
      <c r="H41" s="7">
        <f t="shared" si="1"/>
        <v>30</v>
      </c>
      <c r="I41" s="11"/>
    </row>
    <row r="42" spans="1:9" ht="16.5" thickTop="1" x14ac:dyDescent="0.25">
      <c r="A42" s="7"/>
      <c r="C42" s="113"/>
      <c r="D42" s="113"/>
      <c r="E42" s="119"/>
      <c r="F42" s="74"/>
      <c r="G42" s="7"/>
      <c r="I42" s="11"/>
    </row>
    <row r="43" spans="1:9" x14ac:dyDescent="0.25">
      <c r="A43" s="7"/>
      <c r="C43" s="113"/>
      <c r="D43" s="113"/>
      <c r="E43" s="119"/>
      <c r="F43" s="74"/>
      <c r="G43" s="7"/>
      <c r="I43" s="11"/>
    </row>
    <row r="44" spans="1:9" x14ac:dyDescent="0.25">
      <c r="A44" s="170" t="s">
        <v>60</v>
      </c>
      <c r="B44" s="189" t="s">
        <v>223</v>
      </c>
      <c r="C44" s="113"/>
      <c r="D44" s="113"/>
      <c r="E44" s="119"/>
      <c r="F44" s="74"/>
      <c r="G44" s="7"/>
      <c r="I44" s="11"/>
    </row>
    <row r="45" spans="1:9" x14ac:dyDescent="0.25">
      <c r="A45" s="170"/>
      <c r="B45" s="189" t="s">
        <v>224</v>
      </c>
      <c r="C45" s="113"/>
      <c r="D45" s="113"/>
      <c r="E45" s="119"/>
      <c r="F45" s="74"/>
      <c r="G45" s="7"/>
      <c r="I45" s="11"/>
    </row>
    <row r="46" spans="1:9" ht="18.75" x14ac:dyDescent="0.25">
      <c r="A46" s="82">
        <v>1</v>
      </c>
      <c r="B46" s="73" t="s">
        <v>76</v>
      </c>
      <c r="C46" s="113"/>
      <c r="D46" s="113"/>
      <c r="E46" s="119"/>
      <c r="F46" s="74"/>
      <c r="G46" s="7"/>
      <c r="I46" s="11"/>
    </row>
    <row r="47" spans="1:9" ht="18.75" x14ac:dyDescent="0.25">
      <c r="A47" s="82"/>
      <c r="C47" s="113"/>
      <c r="D47" s="113"/>
      <c r="E47" s="119"/>
      <c r="F47" s="74"/>
      <c r="G47" s="7"/>
      <c r="I47" s="11"/>
    </row>
    <row r="48" spans="1:9" x14ac:dyDescent="0.25">
      <c r="A48" s="7"/>
      <c r="C48" s="113"/>
      <c r="D48" s="113"/>
      <c r="E48" s="119"/>
      <c r="F48" s="74"/>
      <c r="G48" s="7"/>
      <c r="I48" s="11"/>
    </row>
    <row r="49" spans="1:9" x14ac:dyDescent="0.25">
      <c r="A49" s="7"/>
      <c r="B49" s="278" t="s">
        <v>20</v>
      </c>
      <c r="C49" s="277"/>
      <c r="D49" s="277"/>
      <c r="E49" s="277"/>
      <c r="F49" s="277"/>
      <c r="G49" s="277"/>
      <c r="I49" s="11"/>
    </row>
    <row r="50" spans="1:9" x14ac:dyDescent="0.25">
      <c r="A50" s="7"/>
      <c r="B50" s="278" t="s">
        <v>22</v>
      </c>
      <c r="C50" s="277"/>
      <c r="D50" s="277"/>
      <c r="E50" s="277"/>
      <c r="F50" s="277"/>
      <c r="G50" s="277"/>
      <c r="I50" s="11"/>
    </row>
    <row r="51" spans="1:9" ht="17.25" x14ac:dyDescent="0.25">
      <c r="A51" s="7"/>
      <c r="B51" s="278" t="s">
        <v>23</v>
      </c>
      <c r="C51" s="279"/>
      <c r="D51" s="279"/>
      <c r="E51" s="279"/>
      <c r="F51" s="279"/>
      <c r="G51" s="279"/>
      <c r="I51" s="11"/>
    </row>
    <row r="52" spans="1:9" x14ac:dyDescent="0.25">
      <c r="A52" s="7"/>
      <c r="B52" s="274" t="str">
        <f>B6</f>
        <v>For the Base Period &amp; True-Up Period Ending December 31, 2022</v>
      </c>
      <c r="C52" s="275"/>
      <c r="D52" s="275"/>
      <c r="E52" s="275"/>
      <c r="F52" s="275"/>
      <c r="G52" s="275"/>
      <c r="I52" s="11"/>
    </row>
    <row r="53" spans="1:9" x14ac:dyDescent="0.25">
      <c r="A53" s="7"/>
      <c r="B53" s="276" t="s">
        <v>2</v>
      </c>
      <c r="C53" s="277"/>
      <c r="D53" s="277"/>
      <c r="E53" s="277"/>
      <c r="F53" s="277"/>
      <c r="G53" s="277"/>
      <c r="I53" s="11"/>
    </row>
    <row r="54" spans="1:9" x14ac:dyDescent="0.25">
      <c r="A54" s="7"/>
      <c r="C54" s="113"/>
      <c r="D54" s="113"/>
      <c r="E54" s="119"/>
      <c r="F54" s="74"/>
      <c r="G54" s="7"/>
      <c r="I54" s="11"/>
    </row>
    <row r="55" spans="1:9" x14ac:dyDescent="0.25">
      <c r="A55" s="7" t="s">
        <v>3</v>
      </c>
      <c r="E55" s="110"/>
      <c r="G55" s="7"/>
      <c r="H55" s="7" t="s">
        <v>3</v>
      </c>
      <c r="I55" s="11"/>
    </row>
    <row r="56" spans="1:9" x14ac:dyDescent="0.25">
      <c r="A56" s="7" t="s">
        <v>7</v>
      </c>
      <c r="B56" s="74" t="s">
        <v>21</v>
      </c>
      <c r="E56" s="111" t="s">
        <v>5</v>
      </c>
      <c r="G56" s="9" t="s">
        <v>6</v>
      </c>
      <c r="H56" s="7" t="s">
        <v>7</v>
      </c>
      <c r="I56" s="11"/>
    </row>
    <row r="57" spans="1:9" ht="18.75" x14ac:dyDescent="0.25">
      <c r="A57" s="7"/>
      <c r="B57" s="112" t="s">
        <v>211</v>
      </c>
      <c r="E57" s="7"/>
      <c r="G57" s="7"/>
      <c r="I57" s="11"/>
    </row>
    <row r="58" spans="1:9" x14ac:dyDescent="0.25">
      <c r="A58" s="7">
        <v>1</v>
      </c>
      <c r="B58" s="11" t="s">
        <v>78</v>
      </c>
      <c r="C58" s="113"/>
      <c r="D58" s="113"/>
      <c r="E58" s="120">
        <v>0</v>
      </c>
      <c r="G58" s="7" t="s">
        <v>79</v>
      </c>
      <c r="H58" s="7">
        <f>A58</f>
        <v>1</v>
      </c>
      <c r="I58" s="11"/>
    </row>
    <row r="59" spans="1:9" x14ac:dyDescent="0.25">
      <c r="A59" s="7">
        <f t="shared" ref="A59:A96" si="2">A58+1</f>
        <v>2</v>
      </c>
      <c r="B59" s="11"/>
      <c r="C59" s="113"/>
      <c r="D59" s="113"/>
      <c r="E59" s="119"/>
      <c r="G59" s="7"/>
      <c r="H59" s="7">
        <f t="shared" ref="H59:H96" si="3">H58+1</f>
        <v>2</v>
      </c>
    </row>
    <row r="60" spans="1:9" ht="18.75" x14ac:dyDescent="0.25">
      <c r="A60" s="7">
        <f t="shared" si="2"/>
        <v>3</v>
      </c>
      <c r="B60" s="11" t="s">
        <v>80</v>
      </c>
      <c r="C60" s="113"/>
      <c r="D60" s="113"/>
      <c r="E60" s="116">
        <f>'Pg6 Stmt AV_As Filed'!G230</f>
        <v>1.6900735952303427E-2</v>
      </c>
      <c r="F60" s="121"/>
      <c r="G60" s="7" t="s">
        <v>81</v>
      </c>
      <c r="H60" s="7">
        <f t="shared" si="3"/>
        <v>3</v>
      </c>
    </row>
    <row r="61" spans="1:9" x14ac:dyDescent="0.25">
      <c r="A61" s="7">
        <f t="shared" si="2"/>
        <v>4</v>
      </c>
      <c r="B61" s="73" t="s">
        <v>82</v>
      </c>
      <c r="C61" s="113"/>
      <c r="D61" s="113"/>
      <c r="E61" s="117">
        <v>0</v>
      </c>
      <c r="G61" s="7" t="s">
        <v>83</v>
      </c>
      <c r="H61" s="7">
        <f t="shared" si="3"/>
        <v>4</v>
      </c>
    </row>
    <row r="62" spans="1:9" x14ac:dyDescent="0.25">
      <c r="A62" s="7">
        <f t="shared" si="2"/>
        <v>5</v>
      </c>
      <c r="B62" s="73" t="s">
        <v>84</v>
      </c>
      <c r="E62" s="83">
        <f>E61*E60</f>
        <v>0</v>
      </c>
      <c r="G62" s="7" t="s">
        <v>85</v>
      </c>
      <c r="H62" s="7">
        <f t="shared" si="3"/>
        <v>5</v>
      </c>
    </row>
    <row r="63" spans="1:9" x14ac:dyDescent="0.25">
      <c r="A63" s="7">
        <f t="shared" si="2"/>
        <v>6</v>
      </c>
      <c r="E63" s="84"/>
      <c r="G63" s="7"/>
      <c r="H63" s="7">
        <f t="shared" si="3"/>
        <v>6</v>
      </c>
    </row>
    <row r="64" spans="1:9" ht="18.75" x14ac:dyDescent="0.25">
      <c r="A64" s="7">
        <f t="shared" si="2"/>
        <v>7</v>
      </c>
      <c r="B64" s="11" t="s">
        <v>59</v>
      </c>
      <c r="E64" s="116">
        <v>0</v>
      </c>
      <c r="G64" s="7" t="s">
        <v>86</v>
      </c>
      <c r="H64" s="7">
        <f t="shared" si="3"/>
        <v>7</v>
      </c>
    </row>
    <row r="65" spans="1:9" x14ac:dyDescent="0.25">
      <c r="A65" s="7">
        <f t="shared" si="2"/>
        <v>8</v>
      </c>
      <c r="B65" s="73" t="s">
        <v>82</v>
      </c>
      <c r="E65" s="117">
        <v>0</v>
      </c>
      <c r="G65" s="7" t="s">
        <v>83</v>
      </c>
      <c r="H65" s="7">
        <f t="shared" si="3"/>
        <v>8</v>
      </c>
    </row>
    <row r="66" spans="1:9" x14ac:dyDescent="0.25">
      <c r="A66" s="7">
        <f t="shared" si="2"/>
        <v>9</v>
      </c>
      <c r="B66" s="73" t="s">
        <v>63</v>
      </c>
      <c r="E66" s="83">
        <f>E65*E64</f>
        <v>0</v>
      </c>
      <c r="G66" s="7" t="s">
        <v>87</v>
      </c>
      <c r="H66" s="7">
        <f t="shared" si="3"/>
        <v>9</v>
      </c>
    </row>
    <row r="67" spans="1:9" x14ac:dyDescent="0.25">
      <c r="A67" s="7">
        <f t="shared" si="2"/>
        <v>10</v>
      </c>
      <c r="E67" s="84"/>
      <c r="G67" s="7"/>
      <c r="H67" s="7">
        <f t="shared" si="3"/>
        <v>10</v>
      </c>
    </row>
    <row r="68" spans="1:9" ht="16.5" thickBot="1" x14ac:dyDescent="0.3">
      <c r="A68" s="7">
        <f t="shared" si="2"/>
        <v>11</v>
      </c>
      <c r="B68" s="73" t="s">
        <v>88</v>
      </c>
      <c r="E68" s="88">
        <f>E58+E62+E66</f>
        <v>0</v>
      </c>
      <c r="G68" s="7" t="s">
        <v>89</v>
      </c>
      <c r="H68" s="7">
        <f t="shared" si="3"/>
        <v>11</v>
      </c>
    </row>
    <row r="69" spans="1:9" ht="16.5" thickTop="1" x14ac:dyDescent="0.25">
      <c r="A69" s="7">
        <f t="shared" si="2"/>
        <v>12</v>
      </c>
      <c r="E69" s="84"/>
      <c r="G69" s="7"/>
      <c r="H69" s="7">
        <f t="shared" si="3"/>
        <v>12</v>
      </c>
    </row>
    <row r="70" spans="1:9" ht="18.75" x14ac:dyDescent="0.25">
      <c r="A70" s="7">
        <f t="shared" si="2"/>
        <v>13</v>
      </c>
      <c r="B70" s="19" t="s">
        <v>212</v>
      </c>
      <c r="E70" s="84"/>
      <c r="G70" s="7"/>
      <c r="H70" s="7">
        <f t="shared" si="3"/>
        <v>13</v>
      </c>
    </row>
    <row r="71" spans="1:9" x14ac:dyDescent="0.25">
      <c r="A71" s="7">
        <f t="shared" si="2"/>
        <v>14</v>
      </c>
      <c r="B71" s="11" t="s">
        <v>91</v>
      </c>
      <c r="E71" s="85">
        <v>0</v>
      </c>
      <c r="G71" s="7" t="s">
        <v>92</v>
      </c>
      <c r="H71" s="7">
        <f t="shared" si="3"/>
        <v>14</v>
      </c>
    </row>
    <row r="72" spans="1:9" x14ac:dyDescent="0.25">
      <c r="A72" s="7">
        <f t="shared" si="2"/>
        <v>15</v>
      </c>
      <c r="B72" s="11"/>
      <c r="E72" s="122"/>
      <c r="G72" s="7"/>
      <c r="H72" s="7">
        <f t="shared" si="3"/>
        <v>15</v>
      </c>
    </row>
    <row r="73" spans="1:9" x14ac:dyDescent="0.25">
      <c r="A73" s="7">
        <f t="shared" si="2"/>
        <v>16</v>
      </c>
      <c r="B73" s="11" t="s">
        <v>93</v>
      </c>
      <c r="E73" s="85">
        <f>E151</f>
        <v>0</v>
      </c>
      <c r="G73" s="7" t="s">
        <v>94</v>
      </c>
      <c r="H73" s="7">
        <f t="shared" si="3"/>
        <v>16</v>
      </c>
    </row>
    <row r="74" spans="1:9" ht="18.75" x14ac:dyDescent="0.25">
      <c r="A74" s="7">
        <f t="shared" si="2"/>
        <v>17</v>
      </c>
      <c r="B74" s="11" t="s">
        <v>53</v>
      </c>
      <c r="C74" s="113"/>
      <c r="D74" s="79"/>
      <c r="E74" s="21">
        <v>9.213478516201995E-2</v>
      </c>
      <c r="F74" s="74"/>
      <c r="G74" s="7" t="s">
        <v>54</v>
      </c>
      <c r="H74" s="7">
        <f t="shared" si="3"/>
        <v>17</v>
      </c>
    </row>
    <row r="75" spans="1:9" x14ac:dyDescent="0.25">
      <c r="A75" s="7">
        <f t="shared" si="2"/>
        <v>18</v>
      </c>
      <c r="B75" s="73" t="s">
        <v>95</v>
      </c>
      <c r="E75" s="83">
        <f>E73*E74</f>
        <v>0</v>
      </c>
      <c r="G75" s="7" t="s">
        <v>96</v>
      </c>
      <c r="H75" s="7">
        <f t="shared" si="3"/>
        <v>18</v>
      </c>
    </row>
    <row r="76" spans="1:9" x14ac:dyDescent="0.25">
      <c r="A76" s="7">
        <f t="shared" si="2"/>
        <v>19</v>
      </c>
      <c r="E76" s="84"/>
      <c r="G76" s="7"/>
      <c r="H76" s="7">
        <f t="shared" si="3"/>
        <v>19</v>
      </c>
    </row>
    <row r="77" spans="1:9" x14ac:dyDescent="0.25">
      <c r="A77" s="7">
        <f t="shared" si="2"/>
        <v>20</v>
      </c>
      <c r="B77" s="11" t="s">
        <v>93</v>
      </c>
      <c r="E77" s="85">
        <f>E151</f>
        <v>0</v>
      </c>
      <c r="G77" s="7" t="s">
        <v>94</v>
      </c>
      <c r="H77" s="7">
        <f t="shared" si="3"/>
        <v>20</v>
      </c>
    </row>
    <row r="78" spans="1:9" ht="18.75" x14ac:dyDescent="0.25">
      <c r="A78" s="7">
        <f t="shared" si="2"/>
        <v>21</v>
      </c>
      <c r="B78" s="11" t="s">
        <v>59</v>
      </c>
      <c r="C78" s="79"/>
      <c r="D78" s="79"/>
      <c r="E78" s="123">
        <v>0</v>
      </c>
      <c r="F78" s="74"/>
      <c r="G78" s="7" t="s">
        <v>97</v>
      </c>
      <c r="H78" s="7">
        <f t="shared" si="3"/>
        <v>21</v>
      </c>
      <c r="I78" s="79"/>
    </row>
    <row r="79" spans="1:9" x14ac:dyDescent="0.25">
      <c r="A79" s="7">
        <f t="shared" si="2"/>
        <v>22</v>
      </c>
      <c r="B79" s="73" t="s">
        <v>98</v>
      </c>
      <c r="E79" s="83">
        <f>E77*E78</f>
        <v>0</v>
      </c>
      <c r="G79" s="7" t="s">
        <v>99</v>
      </c>
      <c r="H79" s="7">
        <f t="shared" si="3"/>
        <v>22</v>
      </c>
    </row>
    <row r="80" spans="1:9" x14ac:dyDescent="0.25">
      <c r="A80" s="7">
        <f t="shared" si="2"/>
        <v>23</v>
      </c>
      <c r="E80" s="84"/>
      <c r="G80" s="7"/>
      <c r="H80" s="7">
        <f t="shared" si="3"/>
        <v>23</v>
      </c>
    </row>
    <row r="81" spans="1:8" ht="16.5" thickBot="1" x14ac:dyDescent="0.3">
      <c r="A81" s="7">
        <f t="shared" si="2"/>
        <v>24</v>
      </c>
      <c r="B81" s="73" t="s">
        <v>100</v>
      </c>
      <c r="E81" s="88">
        <f>E71+E75+E79</f>
        <v>0</v>
      </c>
      <c r="G81" s="7" t="s">
        <v>101</v>
      </c>
      <c r="H81" s="7">
        <f t="shared" si="3"/>
        <v>24</v>
      </c>
    </row>
    <row r="82" spans="1:8" ht="16.5" thickTop="1" x14ac:dyDescent="0.25">
      <c r="A82" s="7">
        <f t="shared" si="2"/>
        <v>25</v>
      </c>
      <c r="E82" s="84"/>
      <c r="G82" s="7"/>
      <c r="H82" s="7">
        <f t="shared" si="3"/>
        <v>25</v>
      </c>
    </row>
    <row r="83" spans="1:8" ht="18.75" x14ac:dyDescent="0.25">
      <c r="A83" s="7">
        <f t="shared" si="2"/>
        <v>26</v>
      </c>
      <c r="B83" s="19" t="s">
        <v>213</v>
      </c>
      <c r="C83" s="113"/>
      <c r="D83" s="113"/>
      <c r="E83" s="119"/>
      <c r="G83" s="7"/>
      <c r="H83" s="7">
        <f t="shared" si="3"/>
        <v>26</v>
      </c>
    </row>
    <row r="84" spans="1:8" x14ac:dyDescent="0.25">
      <c r="A84" s="7">
        <f t="shared" si="2"/>
        <v>27</v>
      </c>
      <c r="B84" s="73" t="s">
        <v>103</v>
      </c>
      <c r="C84" s="113"/>
      <c r="D84" s="113"/>
      <c r="E84" s="120">
        <f>E153</f>
        <v>0</v>
      </c>
      <c r="G84" s="7" t="s">
        <v>104</v>
      </c>
      <c r="H84" s="7">
        <f t="shared" si="3"/>
        <v>27</v>
      </c>
    </row>
    <row r="85" spans="1:8" ht="18.75" x14ac:dyDescent="0.25">
      <c r="A85" s="7">
        <f t="shared" si="2"/>
        <v>28</v>
      </c>
      <c r="B85" s="11" t="s">
        <v>53</v>
      </c>
      <c r="C85" s="113"/>
      <c r="D85" s="113"/>
      <c r="E85" s="124">
        <v>9.213478516201995E-2</v>
      </c>
      <c r="F85" s="74"/>
      <c r="G85" s="7" t="s">
        <v>54</v>
      </c>
      <c r="H85" s="7">
        <f t="shared" si="3"/>
        <v>28</v>
      </c>
    </row>
    <row r="86" spans="1:8" x14ac:dyDescent="0.25">
      <c r="A86" s="7">
        <f t="shared" si="2"/>
        <v>29</v>
      </c>
      <c r="B86" s="73" t="s">
        <v>105</v>
      </c>
      <c r="C86" s="113"/>
      <c r="D86" s="113"/>
      <c r="E86" s="125">
        <f>E84*E85</f>
        <v>0</v>
      </c>
      <c r="G86" s="7" t="s">
        <v>106</v>
      </c>
      <c r="H86" s="7">
        <f t="shared" si="3"/>
        <v>29</v>
      </c>
    </row>
    <row r="87" spans="1:8" x14ac:dyDescent="0.25">
      <c r="A87" s="7">
        <f t="shared" si="2"/>
        <v>30</v>
      </c>
      <c r="C87" s="113"/>
      <c r="D87" s="113"/>
      <c r="E87" s="119"/>
      <c r="G87" s="7"/>
      <c r="H87" s="7">
        <f t="shared" si="3"/>
        <v>30</v>
      </c>
    </row>
    <row r="88" spans="1:8" x14ac:dyDescent="0.25">
      <c r="A88" s="7">
        <f t="shared" si="2"/>
        <v>31</v>
      </c>
      <c r="B88" s="73" t="s">
        <v>103</v>
      </c>
      <c r="C88" s="113"/>
      <c r="D88" s="113"/>
      <c r="E88" s="120">
        <f>E153</f>
        <v>0</v>
      </c>
      <c r="G88" s="7" t="s">
        <v>104</v>
      </c>
      <c r="H88" s="7">
        <f t="shared" si="3"/>
        <v>31</v>
      </c>
    </row>
    <row r="89" spans="1:8" ht="18.75" x14ac:dyDescent="0.25">
      <c r="A89" s="7">
        <f t="shared" si="2"/>
        <v>32</v>
      </c>
      <c r="B89" s="11" t="s">
        <v>59</v>
      </c>
      <c r="C89" s="113"/>
      <c r="D89" s="113"/>
      <c r="E89" s="124">
        <v>3.7378308604841285E-3</v>
      </c>
      <c r="F89" s="74"/>
      <c r="G89" s="7" t="s">
        <v>225</v>
      </c>
      <c r="H89" s="7">
        <f t="shared" si="3"/>
        <v>32</v>
      </c>
    </row>
    <row r="90" spans="1:8" x14ac:dyDescent="0.25">
      <c r="A90" s="7">
        <f t="shared" si="2"/>
        <v>33</v>
      </c>
      <c r="B90" s="73" t="s">
        <v>107</v>
      </c>
      <c r="C90" s="113"/>
      <c r="D90" s="113"/>
      <c r="E90" s="125">
        <f>E88*E89</f>
        <v>0</v>
      </c>
      <c r="G90" s="7" t="s">
        <v>108</v>
      </c>
      <c r="H90" s="7">
        <f t="shared" si="3"/>
        <v>33</v>
      </c>
    </row>
    <row r="91" spans="1:8" x14ac:dyDescent="0.25">
      <c r="A91" s="7">
        <f t="shared" si="2"/>
        <v>34</v>
      </c>
      <c r="C91" s="113"/>
      <c r="D91" s="113"/>
      <c r="E91" s="119"/>
      <c r="G91" s="7"/>
      <c r="H91" s="7">
        <f t="shared" si="3"/>
        <v>34</v>
      </c>
    </row>
    <row r="92" spans="1:8" ht="16.5" thickBot="1" x14ac:dyDescent="0.3">
      <c r="A92" s="7">
        <f t="shared" si="2"/>
        <v>35</v>
      </c>
      <c r="B92" s="73" t="s">
        <v>109</v>
      </c>
      <c r="C92" s="113"/>
      <c r="D92" s="113"/>
      <c r="E92" s="88">
        <f>E86+E90</f>
        <v>0</v>
      </c>
      <c r="G92" s="7" t="s">
        <v>110</v>
      </c>
      <c r="H92" s="7">
        <f t="shared" si="3"/>
        <v>35</v>
      </c>
    </row>
    <row r="93" spans="1:8" ht="16.5" thickTop="1" x14ac:dyDescent="0.25">
      <c r="A93" s="7">
        <f t="shared" si="2"/>
        <v>36</v>
      </c>
      <c r="C93" s="113"/>
      <c r="D93" s="113"/>
      <c r="E93" s="119"/>
      <c r="G93" s="7"/>
      <c r="H93" s="7">
        <f t="shared" si="3"/>
        <v>36</v>
      </c>
    </row>
    <row r="94" spans="1:8" ht="19.5" thickBot="1" x14ac:dyDescent="0.3">
      <c r="A94" s="7">
        <f t="shared" si="2"/>
        <v>37</v>
      </c>
      <c r="B94" s="73" t="s">
        <v>111</v>
      </c>
      <c r="E94" s="118">
        <f>E68+E81+E92</f>
        <v>0</v>
      </c>
      <c r="G94" s="7" t="s">
        <v>112</v>
      </c>
      <c r="H94" s="7">
        <f t="shared" si="3"/>
        <v>37</v>
      </c>
    </row>
    <row r="95" spans="1:8" ht="16.5" thickTop="1" x14ac:dyDescent="0.25">
      <c r="A95" s="7">
        <f t="shared" si="2"/>
        <v>38</v>
      </c>
      <c r="C95" s="113"/>
      <c r="D95" s="113"/>
      <c r="E95" s="119"/>
      <c r="G95" s="7"/>
      <c r="H95" s="7">
        <f t="shared" si="3"/>
        <v>38</v>
      </c>
    </row>
    <row r="96" spans="1:8" ht="19.5" thickBot="1" x14ac:dyDescent="0.3">
      <c r="A96" s="7">
        <f t="shared" si="2"/>
        <v>39</v>
      </c>
      <c r="B96" s="19" t="s">
        <v>214</v>
      </c>
      <c r="C96" s="113"/>
      <c r="D96" s="113"/>
      <c r="E96" s="234">
        <f>+E41+E94</f>
        <v>986139.72960037761</v>
      </c>
      <c r="F96" s="170" t="s">
        <v>60</v>
      </c>
      <c r="G96" s="7" t="s">
        <v>114</v>
      </c>
      <c r="H96" s="7">
        <f t="shared" si="3"/>
        <v>39</v>
      </c>
    </row>
    <row r="97" spans="1:8" ht="16.5" thickTop="1" x14ac:dyDescent="0.25">
      <c r="A97" s="7"/>
      <c r="B97" s="19"/>
      <c r="C97" s="113"/>
      <c r="D97" s="113"/>
      <c r="E97" s="119"/>
      <c r="F97" s="74"/>
      <c r="G97" s="7"/>
    </row>
    <row r="98" spans="1:8" x14ac:dyDescent="0.25">
      <c r="A98" s="7"/>
      <c r="B98" s="19"/>
      <c r="C98" s="113"/>
      <c r="D98" s="113"/>
      <c r="E98" s="119"/>
      <c r="F98" s="74"/>
      <c r="G98" s="7"/>
    </row>
    <row r="99" spans="1:8" x14ac:dyDescent="0.25">
      <c r="A99" s="170" t="s">
        <v>60</v>
      </c>
      <c r="B99" s="189" t="str">
        <f>B44</f>
        <v xml:space="preserve">Items in BOLD have changed to correct the over-allocation of "Duplicate Charges (Company Energy Use)" Credit accounted for in FERC account 929 and adjustments attributed to </v>
      </c>
      <c r="C99" s="113"/>
      <c r="D99" s="113"/>
      <c r="E99" s="119"/>
      <c r="F99" s="74"/>
      <c r="G99" s="7"/>
    </row>
    <row r="100" spans="1:8" x14ac:dyDescent="0.25">
      <c r="A100" s="170"/>
      <c r="B100" s="189" t="str">
        <f>B45</f>
        <v>Accrued Bonus DTA and Fire Brigade Expenses as required by FERC Order ER24-524.</v>
      </c>
      <c r="C100" s="113"/>
      <c r="D100" s="113"/>
      <c r="E100" s="119"/>
      <c r="F100" s="74"/>
      <c r="G100" s="7"/>
    </row>
    <row r="101" spans="1:8" ht="18.75" x14ac:dyDescent="0.25">
      <c r="A101" s="82">
        <v>1</v>
      </c>
      <c r="B101" s="73" t="s">
        <v>76</v>
      </c>
      <c r="C101" s="113"/>
      <c r="D101" s="113"/>
      <c r="E101" s="119"/>
      <c r="G101" s="7"/>
    </row>
    <row r="102" spans="1:8" ht="18.75" x14ac:dyDescent="0.25">
      <c r="A102" s="82">
        <v>2</v>
      </c>
      <c r="B102" s="73" t="s">
        <v>115</v>
      </c>
      <c r="C102" s="113"/>
      <c r="D102" s="113"/>
      <c r="E102" s="126"/>
      <c r="F102" s="51"/>
      <c r="G102" s="7"/>
    </row>
    <row r="103" spans="1:8" ht="18.75" x14ac:dyDescent="0.25">
      <c r="A103" s="82">
        <v>3</v>
      </c>
      <c r="B103" s="73" t="s">
        <v>116</v>
      </c>
      <c r="C103" s="113"/>
      <c r="D103" s="113"/>
      <c r="E103" s="119"/>
      <c r="G103" s="7"/>
    </row>
    <row r="104" spans="1:8" x14ac:dyDescent="0.25">
      <c r="A104" s="7"/>
      <c r="B104" s="74"/>
      <c r="C104" s="113"/>
      <c r="D104" s="113"/>
      <c r="E104" s="119"/>
      <c r="G104" s="7"/>
    </row>
    <row r="105" spans="1:8" x14ac:dyDescent="0.25">
      <c r="A105" s="7"/>
      <c r="C105" s="113"/>
      <c r="D105" s="113"/>
      <c r="E105" s="119"/>
      <c r="G105" s="7"/>
    </row>
    <row r="106" spans="1:8" x14ac:dyDescent="0.25">
      <c r="A106" s="7"/>
      <c r="B106" s="278" t="s">
        <v>20</v>
      </c>
      <c r="C106" s="277"/>
      <c r="D106" s="277"/>
      <c r="E106" s="277"/>
      <c r="F106" s="277"/>
      <c r="G106" s="277"/>
    </row>
    <row r="107" spans="1:8" x14ac:dyDescent="0.25">
      <c r="A107" s="7"/>
      <c r="B107" s="278" t="s">
        <v>22</v>
      </c>
      <c r="C107" s="277"/>
      <c r="D107" s="277"/>
      <c r="E107" s="277"/>
      <c r="F107" s="277"/>
      <c r="G107" s="277"/>
    </row>
    <row r="108" spans="1:8" ht="17.25" x14ac:dyDescent="0.25">
      <c r="A108" s="7" t="s">
        <v>21</v>
      </c>
      <c r="B108" s="278" t="s">
        <v>23</v>
      </c>
      <c r="C108" s="279"/>
      <c r="D108" s="279"/>
      <c r="E108" s="279"/>
      <c r="F108" s="279"/>
      <c r="G108" s="279"/>
      <c r="H108" s="7" t="s">
        <v>21</v>
      </c>
    </row>
    <row r="109" spans="1:8" x14ac:dyDescent="0.25">
      <c r="A109" s="7"/>
      <c r="B109" s="274" t="str">
        <f>B6</f>
        <v>For the Base Period &amp; True-Up Period Ending December 31, 2022</v>
      </c>
      <c r="C109" s="275"/>
      <c r="D109" s="275"/>
      <c r="E109" s="275"/>
      <c r="F109" s="275"/>
      <c r="G109" s="275"/>
    </row>
    <row r="110" spans="1:8" x14ac:dyDescent="0.25">
      <c r="A110" s="7"/>
      <c r="B110" s="276" t="s">
        <v>2</v>
      </c>
      <c r="C110" s="277"/>
      <c r="D110" s="277"/>
      <c r="E110" s="277"/>
      <c r="F110" s="277"/>
      <c r="G110" s="277"/>
    </row>
    <row r="111" spans="1:8" x14ac:dyDescent="0.25">
      <c r="A111" s="7"/>
      <c r="B111" s="76"/>
      <c r="C111" s="74"/>
      <c r="D111" s="74"/>
      <c r="E111" s="74"/>
      <c r="F111" s="74"/>
      <c r="G111" s="74"/>
    </row>
    <row r="112" spans="1:8" x14ac:dyDescent="0.25">
      <c r="A112" s="7" t="s">
        <v>3</v>
      </c>
      <c r="E112" s="110"/>
      <c r="G112" s="7"/>
      <c r="H112" s="7" t="s">
        <v>3</v>
      </c>
    </row>
    <row r="113" spans="1:9" x14ac:dyDescent="0.25">
      <c r="A113" s="7" t="s">
        <v>7</v>
      </c>
      <c r="B113" s="74" t="s">
        <v>21</v>
      </c>
      <c r="E113" s="111" t="s">
        <v>5</v>
      </c>
      <c r="G113" s="9" t="s">
        <v>6</v>
      </c>
      <c r="H113" s="7" t="s">
        <v>7</v>
      </c>
    </row>
    <row r="114" spans="1:9" x14ac:dyDescent="0.25">
      <c r="A114" s="7"/>
      <c r="B114" s="112" t="s">
        <v>117</v>
      </c>
      <c r="C114" s="127"/>
      <c r="D114" s="127"/>
      <c r="E114" s="127"/>
      <c r="G114" s="7"/>
    </row>
    <row r="115" spans="1:9" x14ac:dyDescent="0.25">
      <c r="A115" s="7">
        <v>1</v>
      </c>
      <c r="B115" s="52" t="s">
        <v>118</v>
      </c>
      <c r="C115" s="127"/>
      <c r="D115" s="127"/>
      <c r="E115" s="127"/>
      <c r="G115" s="7"/>
      <c r="H115" s="7">
        <f>A115</f>
        <v>1</v>
      </c>
    </row>
    <row r="116" spans="1:9" x14ac:dyDescent="0.25">
      <c r="A116" s="7">
        <f t="shared" ref="A116:A153" si="4">A115+1</f>
        <v>2</v>
      </c>
      <c r="B116" s="11" t="s">
        <v>119</v>
      </c>
      <c r="C116" s="127"/>
      <c r="D116" s="127"/>
      <c r="E116" s="128">
        <f>E186</f>
        <v>5742870.3885823078</v>
      </c>
      <c r="F116" s="51"/>
      <c r="G116" s="7" t="s">
        <v>120</v>
      </c>
      <c r="H116" s="7">
        <f t="shared" ref="H116:H153" si="5">H115+1</f>
        <v>2</v>
      </c>
    </row>
    <row r="117" spans="1:9" x14ac:dyDescent="0.25">
      <c r="A117" s="7">
        <f t="shared" si="4"/>
        <v>3</v>
      </c>
      <c r="B117" s="11" t="s">
        <v>121</v>
      </c>
      <c r="C117" s="127"/>
      <c r="D117" s="127"/>
      <c r="E117" s="90">
        <f>E187</f>
        <v>6027.5670815509511</v>
      </c>
      <c r="F117" s="51"/>
      <c r="G117" s="7" t="s">
        <v>122</v>
      </c>
      <c r="H117" s="7">
        <f t="shared" si="5"/>
        <v>3</v>
      </c>
    </row>
    <row r="118" spans="1:9" x14ac:dyDescent="0.25">
      <c r="A118" s="7">
        <f t="shared" si="4"/>
        <v>4</v>
      </c>
      <c r="B118" s="11" t="s">
        <v>123</v>
      </c>
      <c r="C118" s="127"/>
      <c r="D118" s="127"/>
      <c r="E118" s="90">
        <f>E188</f>
        <v>62222.482626642326</v>
      </c>
      <c r="G118" s="7" t="s">
        <v>124</v>
      </c>
      <c r="H118" s="7">
        <f t="shared" si="5"/>
        <v>4</v>
      </c>
    </row>
    <row r="119" spans="1:9" x14ac:dyDescent="0.25">
      <c r="A119" s="7">
        <f t="shared" si="4"/>
        <v>5</v>
      </c>
      <c r="B119" s="11" t="s">
        <v>125</v>
      </c>
      <c r="C119" s="127"/>
      <c r="D119" s="127"/>
      <c r="E119" s="129">
        <f>E189</f>
        <v>175604.14782214613</v>
      </c>
      <c r="G119" s="7" t="s">
        <v>126</v>
      </c>
      <c r="H119" s="7">
        <f t="shared" si="5"/>
        <v>5</v>
      </c>
    </row>
    <row r="120" spans="1:9" x14ac:dyDescent="0.25">
      <c r="A120" s="7">
        <f t="shared" si="4"/>
        <v>6</v>
      </c>
      <c r="B120" s="11" t="s">
        <v>127</v>
      </c>
      <c r="C120" s="7"/>
      <c r="D120" s="7"/>
      <c r="E120" s="83">
        <f>SUM(E116:E119)</f>
        <v>5986724.5861126473</v>
      </c>
      <c r="F120" s="51"/>
      <c r="G120" s="7" t="s">
        <v>128</v>
      </c>
      <c r="H120" s="7">
        <f t="shared" si="5"/>
        <v>6</v>
      </c>
    </row>
    <row r="121" spans="1:9" x14ac:dyDescent="0.25">
      <c r="A121" s="7">
        <f t="shared" si="4"/>
        <v>7</v>
      </c>
      <c r="C121" s="7"/>
      <c r="D121" s="7"/>
      <c r="E121" s="8"/>
      <c r="G121" s="7"/>
      <c r="H121" s="7">
        <f t="shared" si="5"/>
        <v>7</v>
      </c>
    </row>
    <row r="122" spans="1:9" x14ac:dyDescent="0.25">
      <c r="A122" s="7">
        <f t="shared" si="4"/>
        <v>8</v>
      </c>
      <c r="B122" s="52" t="s">
        <v>129</v>
      </c>
      <c r="C122" s="7"/>
      <c r="D122" s="7"/>
      <c r="E122" s="8"/>
      <c r="G122" s="7"/>
      <c r="H122" s="7">
        <f t="shared" si="5"/>
        <v>8</v>
      </c>
    </row>
    <row r="123" spans="1:9" x14ac:dyDescent="0.25">
      <c r="A123" s="7">
        <f t="shared" si="4"/>
        <v>9</v>
      </c>
      <c r="B123" s="11" t="s">
        <v>130</v>
      </c>
      <c r="C123" s="7"/>
      <c r="D123" s="7"/>
      <c r="E123" s="91">
        <v>0</v>
      </c>
      <c r="F123" s="51"/>
      <c r="G123" s="7" t="s">
        <v>131</v>
      </c>
      <c r="H123" s="7">
        <f t="shared" si="5"/>
        <v>9</v>
      </c>
    </row>
    <row r="124" spans="1:9" x14ac:dyDescent="0.25">
      <c r="A124" s="7">
        <f t="shared" si="4"/>
        <v>10</v>
      </c>
      <c r="B124" s="11" t="s">
        <v>132</v>
      </c>
      <c r="C124" s="7"/>
      <c r="D124" s="7"/>
      <c r="E124" s="130">
        <v>0</v>
      </c>
      <c r="G124" s="7" t="s">
        <v>133</v>
      </c>
      <c r="H124" s="7">
        <f t="shared" si="5"/>
        <v>10</v>
      </c>
    </row>
    <row r="125" spans="1:9" x14ac:dyDescent="0.25">
      <c r="A125" s="7">
        <f t="shared" si="4"/>
        <v>11</v>
      </c>
      <c r="B125" s="11" t="s">
        <v>134</v>
      </c>
      <c r="C125" s="7"/>
      <c r="D125" s="7"/>
      <c r="E125" s="131">
        <f>SUM(E123:E124)</f>
        <v>0</v>
      </c>
      <c r="F125" s="51"/>
      <c r="G125" s="7" t="s">
        <v>135</v>
      </c>
      <c r="H125" s="7">
        <f t="shared" si="5"/>
        <v>11</v>
      </c>
    </row>
    <row r="126" spans="1:9" x14ac:dyDescent="0.25">
      <c r="A126" s="7">
        <f t="shared" si="4"/>
        <v>12</v>
      </c>
      <c r="B126" s="11"/>
      <c r="C126" s="7"/>
      <c r="D126" s="7"/>
      <c r="E126" s="119"/>
      <c r="G126" s="7"/>
      <c r="H126" s="7">
        <f t="shared" si="5"/>
        <v>12</v>
      </c>
    </row>
    <row r="127" spans="1:9" x14ac:dyDescent="0.25">
      <c r="A127" s="7">
        <f t="shared" si="4"/>
        <v>13</v>
      </c>
      <c r="B127" s="52" t="s">
        <v>136</v>
      </c>
      <c r="E127" s="8"/>
      <c r="G127" s="7"/>
      <c r="H127" s="7">
        <f t="shared" si="5"/>
        <v>13</v>
      </c>
    </row>
    <row r="128" spans="1:9" ht="18.75" x14ac:dyDescent="0.25">
      <c r="A128" s="7">
        <f t="shared" si="4"/>
        <v>14</v>
      </c>
      <c r="B128" s="73" t="s">
        <v>215</v>
      </c>
      <c r="C128" s="7"/>
      <c r="D128" s="7"/>
      <c r="E128" s="85">
        <v>-1061030.6132888591</v>
      </c>
      <c r="F128" s="244"/>
      <c r="G128" s="7" t="s">
        <v>216</v>
      </c>
      <c r="H128" s="7">
        <f t="shared" si="5"/>
        <v>14</v>
      </c>
      <c r="I128" s="132"/>
    </row>
    <row r="129" spans="1:9" x14ac:dyDescent="0.25">
      <c r="A129" s="7">
        <f t="shared" si="4"/>
        <v>15</v>
      </c>
      <c r="B129" s="73" t="s">
        <v>139</v>
      </c>
      <c r="C129" s="7"/>
      <c r="D129" s="7"/>
      <c r="E129" s="86">
        <v>0</v>
      </c>
      <c r="G129" s="7" t="s">
        <v>140</v>
      </c>
      <c r="H129" s="7">
        <f t="shared" si="5"/>
        <v>15</v>
      </c>
    </row>
    <row r="130" spans="1:9" x14ac:dyDescent="0.25">
      <c r="A130" s="7">
        <f t="shared" si="4"/>
        <v>16</v>
      </c>
      <c r="B130" s="11" t="s">
        <v>141</v>
      </c>
      <c r="C130" s="7"/>
      <c r="D130" s="7"/>
      <c r="E130" s="83">
        <f>SUM(E128:E129)</f>
        <v>-1061030.6132888591</v>
      </c>
      <c r="F130" s="244"/>
      <c r="G130" s="7" t="s">
        <v>142</v>
      </c>
      <c r="H130" s="7">
        <f t="shared" si="5"/>
        <v>16</v>
      </c>
    </row>
    <row r="131" spans="1:9" x14ac:dyDescent="0.25">
      <c r="A131" s="7">
        <f t="shared" si="4"/>
        <v>17</v>
      </c>
      <c r="C131" s="7"/>
      <c r="D131" s="7"/>
      <c r="E131" s="79"/>
      <c r="G131" s="7"/>
      <c r="H131" s="7">
        <f t="shared" si="5"/>
        <v>17</v>
      </c>
    </row>
    <row r="132" spans="1:9" x14ac:dyDescent="0.25">
      <c r="A132" s="7">
        <f t="shared" si="4"/>
        <v>18</v>
      </c>
      <c r="B132" s="52" t="s">
        <v>143</v>
      </c>
      <c r="C132" s="7"/>
      <c r="D132" s="7"/>
      <c r="E132" s="79"/>
      <c r="G132" s="7"/>
      <c r="H132" s="7">
        <f t="shared" si="5"/>
        <v>18</v>
      </c>
    </row>
    <row r="133" spans="1:9" x14ac:dyDescent="0.25">
      <c r="A133" s="7">
        <f t="shared" si="4"/>
        <v>19</v>
      </c>
      <c r="B133" s="11" t="s">
        <v>144</v>
      </c>
      <c r="C133" s="7"/>
      <c r="D133" s="7"/>
      <c r="E133" s="128">
        <v>46789.030824354108</v>
      </c>
      <c r="F133" s="165"/>
      <c r="G133" s="7" t="s">
        <v>145</v>
      </c>
      <c r="H133" s="7">
        <f t="shared" si="5"/>
        <v>19</v>
      </c>
    </row>
    <row r="134" spans="1:9" x14ac:dyDescent="0.25">
      <c r="A134" s="7">
        <f t="shared" si="4"/>
        <v>20</v>
      </c>
      <c r="B134" s="11" t="s">
        <v>146</v>
      </c>
      <c r="C134" s="7"/>
      <c r="D134" s="7"/>
      <c r="E134" s="90">
        <v>44866.127949034191</v>
      </c>
      <c r="F134" s="165"/>
      <c r="G134" s="7" t="s">
        <v>147</v>
      </c>
      <c r="H134" s="7">
        <f t="shared" si="5"/>
        <v>20</v>
      </c>
    </row>
    <row r="135" spans="1:9" x14ac:dyDescent="0.25">
      <c r="A135" s="7">
        <f t="shared" si="4"/>
        <v>21</v>
      </c>
      <c r="B135" s="11" t="s">
        <v>148</v>
      </c>
      <c r="C135" s="7"/>
      <c r="D135" s="7"/>
      <c r="E135" s="129">
        <v>25587.811568053789</v>
      </c>
      <c r="F135" s="244"/>
      <c r="G135" s="7" t="s">
        <v>217</v>
      </c>
      <c r="H135" s="7">
        <f t="shared" si="5"/>
        <v>21</v>
      </c>
    </row>
    <row r="136" spans="1:9" x14ac:dyDescent="0.25">
      <c r="A136" s="7">
        <f t="shared" si="4"/>
        <v>22</v>
      </c>
      <c r="B136" s="11" t="s">
        <v>150</v>
      </c>
      <c r="E136" s="83">
        <f>SUM(E133:E135)</f>
        <v>117242.97034144209</v>
      </c>
      <c r="F136" s="244"/>
      <c r="G136" s="7" t="s">
        <v>151</v>
      </c>
      <c r="H136" s="7">
        <f t="shared" si="5"/>
        <v>22</v>
      </c>
    </row>
    <row r="137" spans="1:9" x14ac:dyDescent="0.25">
      <c r="A137" s="7">
        <f t="shared" si="4"/>
        <v>23</v>
      </c>
      <c r="B137" s="11"/>
      <c r="E137" s="8"/>
      <c r="G137" s="7"/>
      <c r="H137" s="7">
        <f t="shared" si="5"/>
        <v>23</v>
      </c>
    </row>
    <row r="138" spans="1:9" x14ac:dyDescent="0.25">
      <c r="A138" s="7">
        <f t="shared" si="4"/>
        <v>24</v>
      </c>
      <c r="B138" s="11" t="s">
        <v>152</v>
      </c>
      <c r="E138" s="91">
        <v>0</v>
      </c>
      <c r="G138" s="7" t="s">
        <v>153</v>
      </c>
      <c r="H138" s="7">
        <f t="shared" si="5"/>
        <v>24</v>
      </c>
    </row>
    <row r="139" spans="1:9" x14ac:dyDescent="0.25">
      <c r="A139" s="7">
        <f t="shared" si="4"/>
        <v>25</v>
      </c>
      <c r="B139" s="11" t="s">
        <v>154</v>
      </c>
      <c r="E139" s="117">
        <v>-10934.227962302526</v>
      </c>
      <c r="G139" s="7" t="s">
        <v>155</v>
      </c>
      <c r="H139" s="7">
        <f t="shared" si="5"/>
        <v>25</v>
      </c>
    </row>
    <row r="140" spans="1:9" x14ac:dyDescent="0.25">
      <c r="A140" s="7">
        <f t="shared" si="4"/>
        <v>26</v>
      </c>
      <c r="B140" s="11"/>
      <c r="E140" s="8"/>
      <c r="G140" s="7"/>
      <c r="H140" s="7">
        <f t="shared" si="5"/>
        <v>26</v>
      </c>
    </row>
    <row r="141" spans="1:9" ht="16.5" thickBot="1" x14ac:dyDescent="0.3">
      <c r="A141" s="7">
        <f t="shared" si="4"/>
        <v>27</v>
      </c>
      <c r="B141" s="11" t="s">
        <v>156</v>
      </c>
      <c r="E141" s="81">
        <f>E138+E136+E130+E125+E120+E139</f>
        <v>5032002.7152029276</v>
      </c>
      <c r="F141" s="244"/>
      <c r="G141" s="7" t="s">
        <v>157</v>
      </c>
      <c r="H141" s="7">
        <f t="shared" si="5"/>
        <v>27</v>
      </c>
      <c r="I141" s="13"/>
    </row>
    <row r="142" spans="1:9" ht="16.5" thickTop="1" x14ac:dyDescent="0.25">
      <c r="A142" s="7">
        <f t="shared" si="4"/>
        <v>28</v>
      </c>
      <c r="B142" s="11"/>
      <c r="E142" s="84"/>
      <c r="G142" s="7"/>
      <c r="H142" s="7">
        <f t="shared" si="5"/>
        <v>28</v>
      </c>
    </row>
    <row r="143" spans="1:9" ht="18.75" x14ac:dyDescent="0.25">
      <c r="A143" s="7">
        <f t="shared" si="4"/>
        <v>29</v>
      </c>
      <c r="B143" s="112" t="s">
        <v>218</v>
      </c>
      <c r="E143" s="84"/>
      <c r="G143" s="7"/>
      <c r="H143" s="7">
        <f t="shared" si="5"/>
        <v>29</v>
      </c>
    </row>
    <row r="144" spans="1:9" x14ac:dyDescent="0.25">
      <c r="A144" s="7">
        <f t="shared" si="4"/>
        <v>30</v>
      </c>
      <c r="B144" s="11" t="s">
        <v>159</v>
      </c>
      <c r="E144" s="85">
        <f>E195</f>
        <v>0</v>
      </c>
      <c r="G144" s="7" t="s">
        <v>160</v>
      </c>
      <c r="H144" s="7">
        <f t="shared" si="5"/>
        <v>30</v>
      </c>
    </row>
    <row r="145" spans="1:8" x14ac:dyDescent="0.25">
      <c r="A145" s="7">
        <f t="shared" si="4"/>
        <v>31</v>
      </c>
      <c r="B145" s="11" t="s">
        <v>161</v>
      </c>
      <c r="E145" s="86">
        <v>0</v>
      </c>
      <c r="G145" s="7" t="s">
        <v>162</v>
      </c>
      <c r="H145" s="7">
        <f t="shared" si="5"/>
        <v>31</v>
      </c>
    </row>
    <row r="146" spans="1:8" x14ac:dyDescent="0.25">
      <c r="A146" s="7">
        <f t="shared" si="4"/>
        <v>32</v>
      </c>
      <c r="B146" s="73" t="s">
        <v>163</v>
      </c>
      <c r="E146" s="83">
        <f>SUM(E144:E145)</f>
        <v>0</v>
      </c>
      <c r="G146" s="7" t="s">
        <v>164</v>
      </c>
      <c r="H146" s="7">
        <f t="shared" si="5"/>
        <v>32</v>
      </c>
    </row>
    <row r="147" spans="1:8" x14ac:dyDescent="0.25">
      <c r="A147" s="7">
        <f t="shared" si="4"/>
        <v>33</v>
      </c>
      <c r="B147" s="11"/>
      <c r="E147" s="84"/>
      <c r="G147" s="7"/>
      <c r="H147" s="7">
        <f t="shared" si="5"/>
        <v>33</v>
      </c>
    </row>
    <row r="148" spans="1:8" ht="18.75" x14ac:dyDescent="0.25">
      <c r="A148" s="7">
        <f t="shared" si="4"/>
        <v>34</v>
      </c>
      <c r="B148" s="112" t="s">
        <v>219</v>
      </c>
      <c r="E148" s="84"/>
      <c r="G148" s="7"/>
      <c r="H148" s="7">
        <f t="shared" si="5"/>
        <v>34</v>
      </c>
    </row>
    <row r="149" spans="1:8" x14ac:dyDescent="0.25">
      <c r="A149" s="7">
        <f t="shared" si="4"/>
        <v>35</v>
      </c>
      <c r="B149" s="11" t="s">
        <v>166</v>
      </c>
      <c r="E149" s="85">
        <v>0</v>
      </c>
      <c r="G149" s="7" t="s">
        <v>167</v>
      </c>
      <c r="H149" s="7">
        <f t="shared" si="5"/>
        <v>35</v>
      </c>
    </row>
    <row r="150" spans="1:8" x14ac:dyDescent="0.25">
      <c r="A150" s="7">
        <f t="shared" si="4"/>
        <v>36</v>
      </c>
      <c r="B150" s="73" t="s">
        <v>168</v>
      </c>
      <c r="E150" s="87">
        <v>0</v>
      </c>
      <c r="G150" s="7" t="s">
        <v>169</v>
      </c>
      <c r="H150" s="7">
        <f t="shared" si="5"/>
        <v>36</v>
      </c>
    </row>
    <row r="151" spans="1:8" x14ac:dyDescent="0.25">
      <c r="A151" s="7">
        <f t="shared" si="4"/>
        <v>37</v>
      </c>
      <c r="B151" s="73" t="s">
        <v>170</v>
      </c>
      <c r="E151" s="83">
        <f>SUM(E149:E150)</f>
        <v>0</v>
      </c>
      <c r="G151" s="7" t="s">
        <v>171</v>
      </c>
      <c r="H151" s="7">
        <f t="shared" si="5"/>
        <v>37</v>
      </c>
    </row>
    <row r="152" spans="1:8" x14ac:dyDescent="0.25">
      <c r="A152" s="7">
        <f t="shared" si="4"/>
        <v>38</v>
      </c>
      <c r="B152" s="11"/>
      <c r="E152" s="84"/>
      <c r="G152" s="7"/>
      <c r="H152" s="7">
        <f t="shared" si="5"/>
        <v>38</v>
      </c>
    </row>
    <row r="153" spans="1:8" ht="18.75" x14ac:dyDescent="0.25">
      <c r="A153" s="7">
        <f t="shared" si="4"/>
        <v>39</v>
      </c>
      <c r="B153" s="112" t="s">
        <v>220</v>
      </c>
      <c r="E153" s="85">
        <v>0</v>
      </c>
      <c r="G153" s="7" t="s">
        <v>173</v>
      </c>
      <c r="H153" s="7">
        <f t="shared" si="5"/>
        <v>39</v>
      </c>
    </row>
    <row r="154" spans="1:8" x14ac:dyDescent="0.25">
      <c r="A154" s="7"/>
      <c r="B154" s="11"/>
      <c r="E154" s="84"/>
      <c r="G154" s="7"/>
    </row>
    <row r="155" spans="1:8" x14ac:dyDescent="0.25">
      <c r="A155" s="7"/>
      <c r="B155" s="11"/>
      <c r="E155" s="84"/>
      <c r="G155" s="7"/>
    </row>
    <row r="156" spans="1:8" x14ac:dyDescent="0.25">
      <c r="A156" s="170" t="s">
        <v>60</v>
      </c>
      <c r="B156" s="189" t="str">
        <f>B44</f>
        <v xml:space="preserve">Items in BOLD have changed to correct the over-allocation of "Duplicate Charges (Company Energy Use)" Credit accounted for in FERC account 929 and adjustments attributed to </v>
      </c>
      <c r="E156" s="84"/>
      <c r="G156" s="7"/>
    </row>
    <row r="157" spans="1:8" x14ac:dyDescent="0.25">
      <c r="A157" s="170"/>
      <c r="B157" s="189" t="str">
        <f>B45</f>
        <v>Accrued Bonus DTA and Fire Brigade Expenses as required by FERC Order ER24-524.</v>
      </c>
      <c r="E157" s="84"/>
      <c r="G157" s="7"/>
    </row>
    <row r="158" spans="1:8" ht="18.75" x14ac:dyDescent="0.25">
      <c r="A158" s="82">
        <v>1</v>
      </c>
      <c r="B158" s="11" t="s">
        <v>174</v>
      </c>
      <c r="E158" s="84"/>
      <c r="G158" s="7"/>
    </row>
    <row r="159" spans="1:8" ht="18.75" x14ac:dyDescent="0.25">
      <c r="A159" s="82">
        <v>2</v>
      </c>
      <c r="B159" s="73" t="s">
        <v>115</v>
      </c>
      <c r="E159" s="84"/>
      <c r="G159" s="7"/>
    </row>
    <row r="160" spans="1:8" x14ac:dyDescent="0.25">
      <c r="A160" s="7"/>
      <c r="B160" s="74"/>
      <c r="E160" s="84"/>
      <c r="G160" s="7"/>
    </row>
    <row r="161" spans="1:10" x14ac:dyDescent="0.25">
      <c r="A161" s="7"/>
      <c r="B161" s="74"/>
      <c r="E161" s="84"/>
      <c r="G161" s="7"/>
    </row>
    <row r="162" spans="1:10" x14ac:dyDescent="0.25">
      <c r="A162" s="7"/>
      <c r="B162" s="278" t="s">
        <v>20</v>
      </c>
      <c r="C162" s="277"/>
      <c r="D162" s="277"/>
      <c r="E162" s="277"/>
      <c r="F162" s="277"/>
      <c r="G162" s="277"/>
    </row>
    <row r="163" spans="1:10" x14ac:dyDescent="0.25">
      <c r="A163" s="7" t="s">
        <v>21</v>
      </c>
      <c r="B163" s="278" t="s">
        <v>22</v>
      </c>
      <c r="C163" s="277"/>
      <c r="D163" s="277"/>
      <c r="E163" s="277"/>
      <c r="F163" s="277"/>
      <c r="G163" s="277"/>
    </row>
    <row r="164" spans="1:10" ht="17.25" x14ac:dyDescent="0.25">
      <c r="A164" s="7"/>
      <c r="B164" s="278" t="s">
        <v>23</v>
      </c>
      <c r="C164" s="279"/>
      <c r="D164" s="279"/>
      <c r="E164" s="279"/>
      <c r="F164" s="279"/>
      <c r="G164" s="279"/>
    </row>
    <row r="165" spans="1:10" x14ac:dyDescent="0.25">
      <c r="A165" s="7"/>
      <c r="B165" s="274" t="str">
        <f>B6</f>
        <v>For the Base Period &amp; True-Up Period Ending December 31, 2022</v>
      </c>
      <c r="C165" s="275"/>
      <c r="D165" s="275"/>
      <c r="E165" s="275"/>
      <c r="F165" s="275"/>
      <c r="G165" s="275"/>
    </row>
    <row r="166" spans="1:10" x14ac:dyDescent="0.25">
      <c r="A166" s="7"/>
      <c r="B166" s="276" t="s">
        <v>2</v>
      </c>
      <c r="C166" s="277"/>
      <c r="D166" s="277"/>
      <c r="E166" s="277"/>
      <c r="F166" s="277"/>
      <c r="G166" s="277"/>
    </row>
    <row r="167" spans="1:10" x14ac:dyDescent="0.25">
      <c r="A167" s="7"/>
      <c r="B167" s="15"/>
    </row>
    <row r="168" spans="1:10" x14ac:dyDescent="0.25">
      <c r="A168" s="7" t="s">
        <v>3</v>
      </c>
      <c r="E168" s="110"/>
      <c r="G168" s="7"/>
      <c r="H168" s="7" t="s">
        <v>3</v>
      </c>
    </row>
    <row r="169" spans="1:10" x14ac:dyDescent="0.25">
      <c r="A169" s="7" t="s">
        <v>7</v>
      </c>
      <c r="B169" s="74" t="s">
        <v>21</v>
      </c>
      <c r="E169" s="111" t="s">
        <v>5</v>
      </c>
      <c r="G169" s="9" t="s">
        <v>6</v>
      </c>
      <c r="H169" s="7" t="s">
        <v>7</v>
      </c>
    </row>
    <row r="170" spans="1:10" x14ac:dyDescent="0.25">
      <c r="A170" s="7"/>
      <c r="B170" s="112" t="s">
        <v>175</v>
      </c>
      <c r="E170" s="110"/>
      <c r="G170" s="7"/>
    </row>
    <row r="171" spans="1:10" x14ac:dyDescent="0.25">
      <c r="A171" s="7">
        <v>1</v>
      </c>
      <c r="B171" s="52" t="s">
        <v>176</v>
      </c>
      <c r="E171" s="110"/>
      <c r="G171" s="7"/>
      <c r="H171" s="7">
        <f>A171</f>
        <v>1</v>
      </c>
    </row>
    <row r="172" spans="1:10" x14ac:dyDescent="0.25">
      <c r="A172" s="7">
        <f t="shared" ref="A172:A195" si="6">A171+1</f>
        <v>2</v>
      </c>
      <c r="B172" s="11" t="s">
        <v>119</v>
      </c>
      <c r="E172" s="85">
        <v>7476381.1074746149</v>
      </c>
      <c r="F172" s="51"/>
      <c r="G172" s="7" t="s">
        <v>177</v>
      </c>
      <c r="H172" s="7">
        <f t="shared" ref="H172:H195" si="7">H171+1</f>
        <v>2</v>
      </c>
      <c r="I172" s="133"/>
    </row>
    <row r="173" spans="1:10" x14ac:dyDescent="0.25">
      <c r="A173" s="7">
        <f t="shared" si="6"/>
        <v>3</v>
      </c>
      <c r="B173" s="11" t="s">
        <v>178</v>
      </c>
      <c r="E173" s="86">
        <v>30189.464512731291</v>
      </c>
      <c r="F173" s="51"/>
      <c r="G173" s="7" t="s">
        <v>179</v>
      </c>
      <c r="H173" s="7">
        <f t="shared" si="7"/>
        <v>3</v>
      </c>
      <c r="I173" s="134"/>
    </row>
    <row r="174" spans="1:10" x14ac:dyDescent="0.25">
      <c r="A174" s="7">
        <f t="shared" si="6"/>
        <v>4</v>
      </c>
      <c r="B174" s="11" t="s">
        <v>123</v>
      </c>
      <c r="E174" s="86">
        <v>108045.72119347638</v>
      </c>
      <c r="F174" s="74"/>
      <c r="G174" s="7" t="s">
        <v>180</v>
      </c>
      <c r="H174" s="7">
        <f t="shared" si="7"/>
        <v>4</v>
      </c>
      <c r="J174" s="18"/>
    </row>
    <row r="175" spans="1:10" x14ac:dyDescent="0.25">
      <c r="A175" s="7">
        <f t="shared" si="6"/>
        <v>5</v>
      </c>
      <c r="B175" s="11" t="s">
        <v>125</v>
      </c>
      <c r="C175" s="7"/>
      <c r="D175" s="7"/>
      <c r="E175" s="87">
        <v>303088.79978315468</v>
      </c>
      <c r="F175" s="74"/>
      <c r="G175" s="7" t="s">
        <v>181</v>
      </c>
      <c r="H175" s="7">
        <f t="shared" si="7"/>
        <v>5</v>
      </c>
    </row>
    <row r="176" spans="1:10" x14ac:dyDescent="0.25">
      <c r="A176" s="7">
        <f t="shared" si="6"/>
        <v>6</v>
      </c>
      <c r="B176" s="11" t="s">
        <v>182</v>
      </c>
      <c r="E176" s="83">
        <f>SUM(E172:E175)</f>
        <v>7917705.0929639768</v>
      </c>
      <c r="F176" s="51"/>
      <c r="G176" s="7" t="s">
        <v>128</v>
      </c>
      <c r="H176" s="7">
        <f t="shared" si="7"/>
        <v>6</v>
      </c>
      <c r="I176" s="134"/>
    </row>
    <row r="177" spans="1:8" x14ac:dyDescent="0.25">
      <c r="A177" s="7">
        <f t="shared" si="6"/>
        <v>7</v>
      </c>
      <c r="C177" s="7"/>
      <c r="D177" s="7"/>
      <c r="E177" s="110"/>
      <c r="G177" s="7"/>
      <c r="H177" s="7">
        <f t="shared" si="7"/>
        <v>7</v>
      </c>
    </row>
    <row r="178" spans="1:8" x14ac:dyDescent="0.25">
      <c r="A178" s="7">
        <f t="shared" si="6"/>
        <v>8</v>
      </c>
      <c r="B178" s="10" t="s">
        <v>183</v>
      </c>
      <c r="E178" s="110"/>
      <c r="G178" s="7"/>
      <c r="H178" s="7">
        <f t="shared" si="7"/>
        <v>8</v>
      </c>
    </row>
    <row r="179" spans="1:8" x14ac:dyDescent="0.25">
      <c r="A179" s="7">
        <f t="shared" si="6"/>
        <v>9</v>
      </c>
      <c r="B179" s="73" t="s">
        <v>184</v>
      </c>
      <c r="E179" s="85">
        <v>1733510.7188923075</v>
      </c>
      <c r="F179" s="51"/>
      <c r="G179" s="7" t="s">
        <v>185</v>
      </c>
      <c r="H179" s="7">
        <f t="shared" si="7"/>
        <v>9</v>
      </c>
    </row>
    <row r="180" spans="1:8" x14ac:dyDescent="0.25">
      <c r="A180" s="7">
        <f t="shared" si="6"/>
        <v>10</v>
      </c>
      <c r="B180" s="73" t="s">
        <v>186</v>
      </c>
      <c r="E180" s="86">
        <v>24161.897431180339</v>
      </c>
      <c r="F180" s="51"/>
      <c r="G180" s="7" t="s">
        <v>187</v>
      </c>
      <c r="H180" s="7">
        <f t="shared" si="7"/>
        <v>10</v>
      </c>
    </row>
    <row r="181" spans="1:8" x14ac:dyDescent="0.25">
      <c r="A181" s="7">
        <f t="shared" si="6"/>
        <v>11</v>
      </c>
      <c r="B181" s="73" t="s">
        <v>188</v>
      </c>
      <c r="E181" s="86">
        <v>45823.23856683405</v>
      </c>
      <c r="F181" s="74"/>
      <c r="G181" s="7" t="s">
        <v>189</v>
      </c>
      <c r="H181" s="7">
        <f t="shared" si="7"/>
        <v>11</v>
      </c>
    </row>
    <row r="182" spans="1:8" x14ac:dyDescent="0.25">
      <c r="A182" s="7">
        <f t="shared" si="6"/>
        <v>12</v>
      </c>
      <c r="B182" s="73" t="s">
        <v>190</v>
      </c>
      <c r="E182" s="87">
        <v>127484.65196100857</v>
      </c>
      <c r="F182" s="74"/>
      <c r="G182" s="7" t="s">
        <v>191</v>
      </c>
      <c r="H182" s="7">
        <f t="shared" si="7"/>
        <v>12</v>
      </c>
    </row>
    <row r="183" spans="1:8" x14ac:dyDescent="0.25">
      <c r="A183" s="7">
        <f t="shared" si="6"/>
        <v>13</v>
      </c>
      <c r="B183" s="134" t="s">
        <v>192</v>
      </c>
      <c r="C183" s="134"/>
      <c r="D183" s="134"/>
      <c r="E183" s="135">
        <f>SUM(E179:E182)</f>
        <v>1930980.5068513304</v>
      </c>
      <c r="F183" s="51"/>
      <c r="G183" s="7" t="s">
        <v>193</v>
      </c>
      <c r="H183" s="7">
        <f t="shared" si="7"/>
        <v>13</v>
      </c>
    </row>
    <row r="184" spans="1:8" x14ac:dyDescent="0.25">
      <c r="A184" s="7">
        <f t="shared" si="6"/>
        <v>14</v>
      </c>
      <c r="B184" s="134"/>
      <c r="C184" s="134"/>
      <c r="D184" s="134"/>
      <c r="E184" s="79"/>
      <c r="G184" s="7"/>
      <c r="H184" s="7">
        <f t="shared" si="7"/>
        <v>14</v>
      </c>
    </row>
    <row r="185" spans="1:8" x14ac:dyDescent="0.25">
      <c r="A185" s="7">
        <f t="shared" si="6"/>
        <v>15</v>
      </c>
      <c r="B185" s="52" t="s">
        <v>118</v>
      </c>
      <c r="C185" s="134"/>
      <c r="D185" s="134"/>
      <c r="E185" s="79"/>
      <c r="G185" s="7"/>
      <c r="H185" s="7">
        <f t="shared" si="7"/>
        <v>15</v>
      </c>
    </row>
    <row r="186" spans="1:8" x14ac:dyDescent="0.25">
      <c r="A186" s="7">
        <f t="shared" si="6"/>
        <v>16</v>
      </c>
      <c r="B186" s="11" t="s">
        <v>119</v>
      </c>
      <c r="E186" s="84">
        <f>+E172-E179</f>
        <v>5742870.3885823078</v>
      </c>
      <c r="F186" s="51"/>
      <c r="G186" s="7" t="s">
        <v>194</v>
      </c>
      <c r="H186" s="7">
        <f t="shared" si="7"/>
        <v>16</v>
      </c>
    </row>
    <row r="187" spans="1:8" x14ac:dyDescent="0.25">
      <c r="A187" s="7">
        <f t="shared" si="6"/>
        <v>17</v>
      </c>
      <c r="B187" s="11" t="s">
        <v>121</v>
      </c>
      <c r="E187" s="79">
        <f>+E173-E180</f>
        <v>6027.5670815509511</v>
      </c>
      <c r="F187" s="51"/>
      <c r="G187" s="7" t="s">
        <v>195</v>
      </c>
      <c r="H187" s="7">
        <f t="shared" si="7"/>
        <v>17</v>
      </c>
    </row>
    <row r="188" spans="1:8" x14ac:dyDescent="0.25">
      <c r="A188" s="7">
        <f t="shared" si="6"/>
        <v>18</v>
      </c>
      <c r="B188" s="11" t="s">
        <v>123</v>
      </c>
      <c r="E188" s="79">
        <f>+E174-E181</f>
        <v>62222.482626642326</v>
      </c>
      <c r="G188" s="7" t="s">
        <v>196</v>
      </c>
      <c r="H188" s="7">
        <f t="shared" si="7"/>
        <v>18</v>
      </c>
    </row>
    <row r="189" spans="1:8" x14ac:dyDescent="0.25">
      <c r="A189" s="7">
        <f t="shared" si="6"/>
        <v>19</v>
      </c>
      <c r="B189" s="11" t="s">
        <v>125</v>
      </c>
      <c r="E189" s="80">
        <f>+E175-E182</f>
        <v>175604.14782214613</v>
      </c>
      <c r="G189" s="7" t="s">
        <v>197</v>
      </c>
      <c r="H189" s="7">
        <f t="shared" si="7"/>
        <v>19</v>
      </c>
    </row>
    <row r="190" spans="1:8" ht="16.5" thickBot="1" x14ac:dyDescent="0.3">
      <c r="A190" s="7">
        <f t="shared" si="6"/>
        <v>20</v>
      </c>
      <c r="B190" s="73" t="s">
        <v>127</v>
      </c>
      <c r="E190" s="88">
        <f>SUM(E186:E189)</f>
        <v>5986724.5861126473</v>
      </c>
      <c r="F190" s="51"/>
      <c r="G190" s="7" t="s">
        <v>198</v>
      </c>
      <c r="H190" s="7">
        <f t="shared" si="7"/>
        <v>20</v>
      </c>
    </row>
    <row r="191" spans="1:8" ht="16.5" thickTop="1" x14ac:dyDescent="0.25">
      <c r="A191" s="7">
        <f t="shared" si="6"/>
        <v>21</v>
      </c>
      <c r="E191" s="84"/>
      <c r="G191" s="7"/>
      <c r="H191" s="7">
        <f t="shared" si="7"/>
        <v>21</v>
      </c>
    </row>
    <row r="192" spans="1:8" ht="18.75" x14ac:dyDescent="0.25">
      <c r="A192" s="7">
        <f t="shared" si="6"/>
        <v>22</v>
      </c>
      <c r="B192" s="112" t="s">
        <v>199</v>
      </c>
      <c r="E192" s="84"/>
      <c r="G192" s="7"/>
      <c r="H192" s="7">
        <f t="shared" si="7"/>
        <v>22</v>
      </c>
    </row>
    <row r="193" spans="1:8" x14ac:dyDescent="0.25">
      <c r="A193" s="7">
        <f t="shared" si="6"/>
        <v>23</v>
      </c>
      <c r="B193" s="11" t="s">
        <v>200</v>
      </c>
      <c r="E193" s="85">
        <v>0</v>
      </c>
      <c r="G193" s="7" t="s">
        <v>201</v>
      </c>
      <c r="H193" s="7">
        <f t="shared" si="7"/>
        <v>23</v>
      </c>
    </row>
    <row r="194" spans="1:8" x14ac:dyDescent="0.25">
      <c r="A194" s="7">
        <f t="shared" si="6"/>
        <v>24</v>
      </c>
      <c r="B194" s="73" t="s">
        <v>202</v>
      </c>
      <c r="E194" s="87">
        <v>0</v>
      </c>
      <c r="G194" s="7" t="s">
        <v>203</v>
      </c>
      <c r="H194" s="7">
        <f t="shared" si="7"/>
        <v>24</v>
      </c>
    </row>
    <row r="195" spans="1:8" ht="16.5" thickBot="1" x14ac:dyDescent="0.3">
      <c r="A195" s="7">
        <f t="shared" si="6"/>
        <v>25</v>
      </c>
      <c r="B195" s="11" t="s">
        <v>204</v>
      </c>
      <c r="E195" s="81">
        <f>E193-E194</f>
        <v>0</v>
      </c>
      <c r="G195" s="7" t="s">
        <v>205</v>
      </c>
      <c r="H195" s="7">
        <f t="shared" si="7"/>
        <v>25</v>
      </c>
    </row>
    <row r="196" spans="1:8" ht="16.5" thickTop="1" x14ac:dyDescent="0.25">
      <c r="A196" s="7"/>
      <c r="B196" s="11"/>
      <c r="E196" s="84"/>
      <c r="G196" s="7"/>
    </row>
    <row r="197" spans="1:8" x14ac:dyDescent="0.25">
      <c r="A197" s="7"/>
      <c r="B197" s="11"/>
      <c r="E197" s="84"/>
      <c r="G197" s="7"/>
    </row>
    <row r="198" spans="1:8" ht="18.75" x14ac:dyDescent="0.25">
      <c r="A198" s="82">
        <v>1</v>
      </c>
      <c r="B198" s="73" t="s">
        <v>206</v>
      </c>
      <c r="E198" s="84"/>
      <c r="G198" s="7"/>
    </row>
    <row r="199" spans="1:8" x14ac:dyDescent="0.25">
      <c r="E199" s="13"/>
    </row>
  </sheetData>
  <mergeCells count="20">
    <mergeCell ref="B107:G107"/>
    <mergeCell ref="B3:G3"/>
    <mergeCell ref="B4:G4"/>
    <mergeCell ref="B5:G5"/>
    <mergeCell ref="B6:G6"/>
    <mergeCell ref="B7:G7"/>
    <mergeCell ref="B49:G49"/>
    <mergeCell ref="B50:G50"/>
    <mergeCell ref="B51:G51"/>
    <mergeCell ref="B52:G52"/>
    <mergeCell ref="B53:G53"/>
    <mergeCell ref="B106:G106"/>
    <mergeCell ref="B165:G165"/>
    <mergeCell ref="B166:G166"/>
    <mergeCell ref="B108:G108"/>
    <mergeCell ref="B109:G109"/>
    <mergeCell ref="B110:G110"/>
    <mergeCell ref="B162:G162"/>
    <mergeCell ref="B163:G163"/>
    <mergeCell ref="B164:G164"/>
  </mergeCells>
  <printOptions horizontalCentered="1"/>
  <pageMargins left="0.25" right="0.25" top="0.5" bottom="0.5" header="0.35" footer="0.25"/>
  <pageSetup scale="53" orientation="portrait" r:id="rId1"/>
  <headerFooter scaleWithDoc="0" alignWithMargins="0">
    <oddHeader>&amp;C&amp;"Times New Roman,Bold"&amp;7AS FILED</oddHeader>
    <oddFooter>&amp;L&amp;A&amp;CPage 4.&amp;P&amp;R&amp;F</oddFooter>
  </headerFooter>
  <rowBreaks count="3" manualBreakCount="3">
    <brk id="47" max="16383" man="1"/>
    <brk id="104" max="16383" man="1"/>
    <brk id="160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98BD54-211E-4BCA-B5F1-EA740D6A0784}">
  <dimension ref="A2:P269"/>
  <sheetViews>
    <sheetView topLeftCell="A144" zoomScale="80" zoomScaleNormal="80" workbookViewId="0">
      <selection activeCell="C184" sqref="C184"/>
    </sheetView>
  </sheetViews>
  <sheetFormatPr defaultColWidth="8.85546875" defaultRowHeight="15.75" x14ac:dyDescent="0.25"/>
  <cols>
    <col min="1" max="1" width="5.140625" style="7" customWidth="1"/>
    <col min="2" max="2" width="55.42578125" style="73" customWidth="1"/>
    <col min="3" max="5" width="15.5703125" style="73" customWidth="1"/>
    <col min="6" max="6" width="1.5703125" style="73" customWidth="1"/>
    <col min="7" max="7" width="16.85546875" style="73" customWidth="1"/>
    <col min="8" max="8" width="1.5703125" style="73" customWidth="1"/>
    <col min="9" max="9" width="46" style="164" customWidth="1"/>
    <col min="10" max="10" width="5.140625" style="73" customWidth="1"/>
    <col min="11" max="11" width="16.140625" style="73" bestFit="1" customWidth="1"/>
    <col min="12" max="12" width="10.42578125" style="73" bestFit="1" customWidth="1"/>
    <col min="13" max="16384" width="8.85546875" style="73"/>
  </cols>
  <sheetData>
    <row r="2" spans="1:10" x14ac:dyDescent="0.25">
      <c r="B2" s="278" t="s">
        <v>20</v>
      </c>
      <c r="C2" s="278"/>
      <c r="D2" s="278"/>
      <c r="E2" s="278"/>
      <c r="F2" s="278"/>
      <c r="G2" s="278"/>
      <c r="H2" s="278"/>
      <c r="I2" s="278"/>
      <c r="J2" s="7"/>
    </row>
    <row r="3" spans="1:10" x14ac:dyDescent="0.25">
      <c r="B3" s="278" t="s">
        <v>226</v>
      </c>
      <c r="C3" s="278"/>
      <c r="D3" s="278"/>
      <c r="E3" s="278"/>
      <c r="F3" s="278"/>
      <c r="G3" s="278"/>
      <c r="H3" s="278"/>
      <c r="I3" s="278"/>
      <c r="J3" s="7"/>
    </row>
    <row r="4" spans="1:10" x14ac:dyDescent="0.25">
      <c r="B4" s="278" t="s">
        <v>227</v>
      </c>
      <c r="C4" s="278"/>
      <c r="D4" s="278"/>
      <c r="E4" s="278"/>
      <c r="F4" s="278"/>
      <c r="G4" s="278"/>
      <c r="H4" s="278"/>
      <c r="I4" s="278"/>
      <c r="J4" s="7"/>
    </row>
    <row r="5" spans="1:10" x14ac:dyDescent="0.25">
      <c r="B5" s="274" t="s">
        <v>228</v>
      </c>
      <c r="C5" s="274"/>
      <c r="D5" s="274"/>
      <c r="E5" s="274"/>
      <c r="F5" s="274"/>
      <c r="G5" s="274"/>
      <c r="H5" s="274"/>
      <c r="I5" s="274"/>
      <c r="J5" s="7"/>
    </row>
    <row r="6" spans="1:10" x14ac:dyDescent="0.25">
      <c r="B6" s="276" t="s">
        <v>2</v>
      </c>
      <c r="C6" s="277"/>
      <c r="D6" s="277"/>
      <c r="E6" s="277"/>
      <c r="F6" s="277"/>
      <c r="G6" s="277"/>
      <c r="H6" s="277"/>
      <c r="I6" s="277"/>
      <c r="J6" s="7"/>
    </row>
    <row r="7" spans="1:10" x14ac:dyDescent="0.25">
      <c r="B7" s="7"/>
      <c r="C7" s="7"/>
      <c r="D7" s="7"/>
      <c r="E7" s="7"/>
      <c r="F7" s="7"/>
      <c r="G7" s="7"/>
      <c r="H7" s="7"/>
      <c r="I7" s="138"/>
      <c r="J7" s="7"/>
    </row>
    <row r="8" spans="1:10" x14ac:dyDescent="0.25">
      <c r="A8" s="7" t="s">
        <v>3</v>
      </c>
      <c r="B8" s="22"/>
      <c r="C8" s="22"/>
      <c r="D8" s="22"/>
      <c r="E8" s="7" t="s">
        <v>229</v>
      </c>
      <c r="F8" s="22"/>
      <c r="G8" s="22"/>
      <c r="H8" s="22"/>
      <c r="I8" s="138"/>
      <c r="J8" s="7" t="s">
        <v>3</v>
      </c>
    </row>
    <row r="9" spans="1:10" x14ac:dyDescent="0.25">
      <c r="A9" s="7" t="s">
        <v>7</v>
      </c>
      <c r="B9" s="7"/>
      <c r="C9" s="7"/>
      <c r="D9" s="7"/>
      <c r="E9" s="9" t="s">
        <v>230</v>
      </c>
      <c r="F9" s="7"/>
      <c r="G9" s="139" t="s">
        <v>5</v>
      </c>
      <c r="H9" s="22"/>
      <c r="I9" s="140" t="s">
        <v>6</v>
      </c>
      <c r="J9" s="7" t="s">
        <v>7</v>
      </c>
    </row>
    <row r="10" spans="1:10" x14ac:dyDescent="0.25">
      <c r="B10" s="7"/>
      <c r="C10" s="7"/>
      <c r="D10" s="7"/>
      <c r="E10" s="7"/>
      <c r="F10" s="7"/>
      <c r="G10" s="7"/>
      <c r="H10" s="7"/>
      <c r="I10" s="138"/>
      <c r="J10" s="7"/>
    </row>
    <row r="11" spans="1:10" x14ac:dyDescent="0.25">
      <c r="A11" s="7">
        <v>1</v>
      </c>
      <c r="B11" s="10" t="s">
        <v>231</v>
      </c>
      <c r="I11" s="138"/>
      <c r="J11" s="7">
        <f>A11</f>
        <v>1</v>
      </c>
    </row>
    <row r="12" spans="1:10" x14ac:dyDescent="0.25">
      <c r="A12" s="7">
        <f>A11+1</f>
        <v>2</v>
      </c>
      <c r="B12" s="73" t="s">
        <v>232</v>
      </c>
      <c r="E12" s="7" t="s">
        <v>233</v>
      </c>
      <c r="G12" s="141">
        <v>7400000</v>
      </c>
      <c r="H12" s="22"/>
      <c r="I12" s="142"/>
      <c r="J12" s="7">
        <f>J11+1</f>
        <v>2</v>
      </c>
    </row>
    <row r="13" spans="1:10" x14ac:dyDescent="0.25">
      <c r="A13" s="7">
        <f t="shared" ref="A13:A52" si="0">A12+1</f>
        <v>3</v>
      </c>
      <c r="B13" s="73" t="s">
        <v>234</v>
      </c>
      <c r="E13" s="7" t="s">
        <v>235</v>
      </c>
      <c r="G13" s="143">
        <v>0</v>
      </c>
      <c r="H13" s="22"/>
      <c r="I13" s="142"/>
      <c r="J13" s="7">
        <f t="shared" ref="J13:J52" si="1">J12+1</f>
        <v>3</v>
      </c>
    </row>
    <row r="14" spans="1:10" x14ac:dyDescent="0.25">
      <c r="A14" s="7">
        <f t="shared" si="0"/>
        <v>4</v>
      </c>
      <c r="B14" s="73" t="s">
        <v>236</v>
      </c>
      <c r="E14" s="7" t="s">
        <v>237</v>
      </c>
      <c r="G14" s="143">
        <v>400000</v>
      </c>
      <c r="H14" s="22"/>
      <c r="I14" s="142"/>
      <c r="J14" s="7">
        <f t="shared" si="1"/>
        <v>4</v>
      </c>
    </row>
    <row r="15" spans="1:10" x14ac:dyDescent="0.25">
      <c r="A15" s="7">
        <f t="shared" si="0"/>
        <v>5</v>
      </c>
      <c r="B15" s="73" t="s">
        <v>238</v>
      </c>
      <c r="E15" s="7" t="s">
        <v>239</v>
      </c>
      <c r="G15" s="143">
        <v>0</v>
      </c>
      <c r="H15" s="22"/>
      <c r="I15" s="142"/>
      <c r="J15" s="7">
        <f t="shared" si="1"/>
        <v>5</v>
      </c>
    </row>
    <row r="16" spans="1:10" x14ac:dyDescent="0.25">
      <c r="A16" s="7">
        <f t="shared" si="0"/>
        <v>6</v>
      </c>
      <c r="B16" s="73" t="s">
        <v>240</v>
      </c>
      <c r="E16" s="7" t="s">
        <v>241</v>
      </c>
      <c r="G16" s="144">
        <v>-19901.434000000001</v>
      </c>
      <c r="H16" s="22"/>
      <c r="I16" s="142"/>
      <c r="J16" s="7">
        <f t="shared" si="1"/>
        <v>6</v>
      </c>
    </row>
    <row r="17" spans="1:11" x14ac:dyDescent="0.25">
      <c r="A17" s="7">
        <f t="shared" si="0"/>
        <v>7</v>
      </c>
      <c r="B17" s="73" t="s">
        <v>242</v>
      </c>
      <c r="G17" s="145">
        <f>SUM(G12:G16)</f>
        <v>7780098.5659999996</v>
      </c>
      <c r="H17" s="13"/>
      <c r="I17" s="138" t="s">
        <v>243</v>
      </c>
      <c r="J17" s="7">
        <f t="shared" si="1"/>
        <v>7</v>
      </c>
      <c r="K17" s="13"/>
    </row>
    <row r="18" spans="1:11" x14ac:dyDescent="0.25">
      <c r="A18" s="7">
        <f t="shared" si="0"/>
        <v>8</v>
      </c>
      <c r="I18" s="138"/>
      <c r="J18" s="7">
        <f t="shared" si="1"/>
        <v>8</v>
      </c>
    </row>
    <row r="19" spans="1:11" x14ac:dyDescent="0.25">
      <c r="A19" s="7">
        <f t="shared" si="0"/>
        <v>9</v>
      </c>
      <c r="B19" s="10" t="s">
        <v>244</v>
      </c>
      <c r="G19" s="12"/>
      <c r="H19" s="12"/>
      <c r="I19" s="138"/>
      <c r="J19" s="7">
        <f t="shared" si="1"/>
        <v>9</v>
      </c>
    </row>
    <row r="20" spans="1:11" x14ac:dyDescent="0.25">
      <c r="A20" s="7">
        <f t="shared" si="0"/>
        <v>10</v>
      </c>
      <c r="B20" s="73" t="s">
        <v>245</v>
      </c>
      <c r="E20" s="7" t="s">
        <v>246</v>
      </c>
      <c r="G20" s="141">
        <v>279208.77100000001</v>
      </c>
      <c r="H20" s="22"/>
      <c r="I20" s="142"/>
      <c r="J20" s="7">
        <f t="shared" si="1"/>
        <v>10</v>
      </c>
    </row>
    <row r="21" spans="1:11" x14ac:dyDescent="0.25">
      <c r="A21" s="7">
        <f t="shared" si="0"/>
        <v>11</v>
      </c>
      <c r="B21" s="73" t="s">
        <v>247</v>
      </c>
      <c r="E21" s="7" t="s">
        <v>248</v>
      </c>
      <c r="G21" s="143">
        <v>4856.66</v>
      </c>
      <c r="H21" s="22"/>
      <c r="I21" s="142"/>
      <c r="J21" s="7">
        <f t="shared" si="1"/>
        <v>11</v>
      </c>
    </row>
    <row r="22" spans="1:11" x14ac:dyDescent="0.25">
      <c r="A22" s="7">
        <f t="shared" si="0"/>
        <v>12</v>
      </c>
      <c r="B22" s="73" t="s">
        <v>249</v>
      </c>
      <c r="E22" s="7" t="s">
        <v>250</v>
      </c>
      <c r="G22" s="143">
        <v>771.90899999999999</v>
      </c>
      <c r="H22" s="22"/>
      <c r="I22" s="142"/>
      <c r="J22" s="7">
        <f t="shared" si="1"/>
        <v>12</v>
      </c>
    </row>
    <row r="23" spans="1:11" x14ac:dyDescent="0.25">
      <c r="A23" s="7">
        <f t="shared" si="0"/>
        <v>13</v>
      </c>
      <c r="B23" s="73" t="s">
        <v>251</v>
      </c>
      <c r="E23" s="7" t="s">
        <v>252</v>
      </c>
      <c r="G23" s="143">
        <v>0</v>
      </c>
      <c r="H23" s="22"/>
      <c r="I23" s="142"/>
      <c r="J23" s="7">
        <f t="shared" si="1"/>
        <v>13</v>
      </c>
    </row>
    <row r="24" spans="1:11" x14ac:dyDescent="0.25">
      <c r="A24" s="7">
        <f t="shared" si="0"/>
        <v>14</v>
      </c>
      <c r="B24" s="73" t="s">
        <v>253</v>
      </c>
      <c r="E24" s="7" t="s">
        <v>254</v>
      </c>
      <c r="G24" s="144">
        <v>0</v>
      </c>
      <c r="H24" s="22"/>
      <c r="I24" s="142"/>
      <c r="J24" s="7">
        <f t="shared" si="1"/>
        <v>14</v>
      </c>
    </row>
    <row r="25" spans="1:11" x14ac:dyDescent="0.25">
      <c r="A25" s="7">
        <f t="shared" si="0"/>
        <v>15</v>
      </c>
      <c r="B25" s="73" t="s">
        <v>255</v>
      </c>
      <c r="G25" s="146">
        <f>SUM(G20:G24)</f>
        <v>284837.33999999997</v>
      </c>
      <c r="H25" s="147"/>
      <c r="I25" s="138" t="s">
        <v>256</v>
      </c>
      <c r="J25" s="7">
        <f t="shared" si="1"/>
        <v>15</v>
      </c>
    </row>
    <row r="26" spans="1:11" x14ac:dyDescent="0.25">
      <c r="A26" s="7">
        <f t="shared" si="0"/>
        <v>16</v>
      </c>
      <c r="I26" s="138"/>
      <c r="J26" s="7">
        <f t="shared" si="1"/>
        <v>16</v>
      </c>
    </row>
    <row r="27" spans="1:11" ht="16.5" thickBot="1" x14ac:dyDescent="0.3">
      <c r="A27" s="7">
        <f t="shared" si="0"/>
        <v>17</v>
      </c>
      <c r="B27" s="10" t="s">
        <v>257</v>
      </c>
      <c r="G27" s="148">
        <f>G25/G17</f>
        <v>3.6611019459930061E-2</v>
      </c>
      <c r="H27" s="149"/>
      <c r="I27" s="138" t="s">
        <v>258</v>
      </c>
      <c r="J27" s="7">
        <f t="shared" si="1"/>
        <v>17</v>
      </c>
    </row>
    <row r="28" spans="1:11" ht="16.5" thickTop="1" x14ac:dyDescent="0.25">
      <c r="A28" s="7">
        <f t="shared" si="0"/>
        <v>18</v>
      </c>
      <c r="I28" s="138"/>
      <c r="J28" s="7">
        <f t="shared" si="1"/>
        <v>18</v>
      </c>
    </row>
    <row r="29" spans="1:11" x14ac:dyDescent="0.25">
      <c r="A29" s="7">
        <f t="shared" si="0"/>
        <v>19</v>
      </c>
      <c r="B29" s="10" t="s">
        <v>259</v>
      </c>
      <c r="I29" s="138"/>
      <c r="J29" s="7">
        <f t="shared" si="1"/>
        <v>19</v>
      </c>
    </row>
    <row r="30" spans="1:11" x14ac:dyDescent="0.25">
      <c r="A30" s="7">
        <f t="shared" si="0"/>
        <v>20</v>
      </c>
      <c r="B30" s="73" t="s">
        <v>260</v>
      </c>
      <c r="E30" s="7" t="s">
        <v>261</v>
      </c>
      <c r="G30" s="141">
        <v>0</v>
      </c>
      <c r="H30" s="22"/>
      <c r="I30" s="142"/>
      <c r="J30" s="7">
        <f t="shared" si="1"/>
        <v>20</v>
      </c>
    </row>
    <row r="31" spans="1:11" x14ac:dyDescent="0.25">
      <c r="A31" s="7">
        <f t="shared" si="0"/>
        <v>21</v>
      </c>
      <c r="B31" s="73" t="s">
        <v>262</v>
      </c>
      <c r="E31" s="7" t="s">
        <v>263</v>
      </c>
      <c r="G31" s="150">
        <v>0</v>
      </c>
      <c r="H31" s="22"/>
      <c r="I31" s="142"/>
      <c r="J31" s="7">
        <f t="shared" si="1"/>
        <v>21</v>
      </c>
    </row>
    <row r="32" spans="1:11" ht="16.5" thickBot="1" x14ac:dyDescent="0.3">
      <c r="A32" s="7">
        <f t="shared" si="0"/>
        <v>22</v>
      </c>
      <c r="B32" s="73" t="s">
        <v>264</v>
      </c>
      <c r="G32" s="148">
        <f>IFERROR((G31/G30),0)</f>
        <v>0</v>
      </c>
      <c r="H32" s="149"/>
      <c r="I32" s="138" t="s">
        <v>265</v>
      </c>
      <c r="J32" s="7">
        <f t="shared" si="1"/>
        <v>22</v>
      </c>
    </row>
    <row r="33" spans="1:11" ht="16.5" thickTop="1" x14ac:dyDescent="0.25">
      <c r="A33" s="7">
        <f t="shared" si="0"/>
        <v>23</v>
      </c>
      <c r="I33" s="138"/>
      <c r="J33" s="7">
        <f t="shared" si="1"/>
        <v>23</v>
      </c>
    </row>
    <row r="34" spans="1:11" x14ac:dyDescent="0.25">
      <c r="A34" s="7">
        <f t="shared" si="0"/>
        <v>24</v>
      </c>
      <c r="B34" s="10" t="s">
        <v>266</v>
      </c>
      <c r="I34" s="138"/>
      <c r="J34" s="7">
        <f t="shared" si="1"/>
        <v>24</v>
      </c>
    </row>
    <row r="35" spans="1:11" x14ac:dyDescent="0.25">
      <c r="A35" s="7">
        <f t="shared" si="0"/>
        <v>25</v>
      </c>
      <c r="B35" s="73" t="s">
        <v>267</v>
      </c>
      <c r="E35" s="7" t="s">
        <v>268</v>
      </c>
      <c r="G35" s="141">
        <v>9066194.9820000008</v>
      </c>
      <c r="H35" s="22"/>
      <c r="I35" s="142"/>
      <c r="J35" s="7">
        <f t="shared" si="1"/>
        <v>25</v>
      </c>
      <c r="K35" s="13"/>
    </row>
    <row r="36" spans="1:11" x14ac:dyDescent="0.25">
      <c r="A36" s="7">
        <f t="shared" si="0"/>
        <v>26</v>
      </c>
      <c r="B36" s="73" t="s">
        <v>269</v>
      </c>
      <c r="E36" s="7" t="s">
        <v>261</v>
      </c>
      <c r="G36" s="151">
        <f>-G30</f>
        <v>0</v>
      </c>
      <c r="H36" s="151"/>
      <c r="I36" s="138" t="s">
        <v>270</v>
      </c>
      <c r="J36" s="7">
        <f t="shared" si="1"/>
        <v>26</v>
      </c>
    </row>
    <row r="37" spans="1:11" x14ac:dyDescent="0.25">
      <c r="A37" s="7">
        <f t="shared" si="0"/>
        <v>27</v>
      </c>
      <c r="B37" s="73" t="s">
        <v>271</v>
      </c>
      <c r="E37" s="7" t="s">
        <v>272</v>
      </c>
      <c r="G37" s="143">
        <v>0</v>
      </c>
      <c r="H37" s="22"/>
      <c r="I37" s="142"/>
      <c r="J37" s="7">
        <f t="shared" si="1"/>
        <v>27</v>
      </c>
    </row>
    <row r="38" spans="1:11" x14ac:dyDescent="0.25">
      <c r="A38" s="7">
        <f t="shared" si="0"/>
        <v>28</v>
      </c>
      <c r="B38" s="73" t="s">
        <v>273</v>
      </c>
      <c r="E38" s="7" t="s">
        <v>274</v>
      </c>
      <c r="G38" s="143">
        <v>7252.9960000000001</v>
      </c>
      <c r="H38" s="22"/>
      <c r="I38" s="142"/>
      <c r="J38" s="7">
        <f t="shared" si="1"/>
        <v>28</v>
      </c>
    </row>
    <row r="39" spans="1:11" ht="16.5" thickBot="1" x14ac:dyDescent="0.3">
      <c r="A39" s="7">
        <f t="shared" si="0"/>
        <v>29</v>
      </c>
      <c r="B39" s="73" t="s">
        <v>275</v>
      </c>
      <c r="G39" s="152">
        <f>SUM(G35:G38)</f>
        <v>9073447.9780000001</v>
      </c>
      <c r="H39" s="13"/>
      <c r="I39" s="138" t="s">
        <v>276</v>
      </c>
      <c r="J39" s="7">
        <f t="shared" si="1"/>
        <v>29</v>
      </c>
      <c r="K39" s="13"/>
    </row>
    <row r="40" spans="1:11" ht="17.25" thickTop="1" thickBot="1" x14ac:dyDescent="0.3">
      <c r="A40" s="153">
        <f t="shared" si="0"/>
        <v>30</v>
      </c>
      <c r="B40" s="154"/>
      <c r="C40" s="154"/>
      <c r="D40" s="154"/>
      <c r="E40" s="154"/>
      <c r="F40" s="154"/>
      <c r="G40" s="154"/>
      <c r="H40" s="154"/>
      <c r="I40" s="155"/>
      <c r="J40" s="153">
        <f t="shared" si="1"/>
        <v>30</v>
      </c>
      <c r="K40" s="13"/>
    </row>
    <row r="41" spans="1:11" x14ac:dyDescent="0.25">
      <c r="A41" s="7">
        <f>A40+1</f>
        <v>31</v>
      </c>
      <c r="I41" s="138"/>
      <c r="J41" s="7">
        <f>J40+1</f>
        <v>31</v>
      </c>
    </row>
    <row r="42" spans="1:11" ht="16.5" thickBot="1" x14ac:dyDescent="0.3">
      <c r="A42" s="7">
        <f>A41+1</f>
        <v>32</v>
      </c>
      <c r="B42" s="10" t="s">
        <v>277</v>
      </c>
      <c r="G42" s="156">
        <v>0.10100000000000001</v>
      </c>
      <c r="H42" s="22"/>
      <c r="I42" s="7" t="s">
        <v>278</v>
      </c>
      <c r="J42" s="7">
        <f>J41+1</f>
        <v>32</v>
      </c>
    </row>
    <row r="43" spans="1:11" ht="16.5" thickTop="1" x14ac:dyDescent="0.25">
      <c r="A43" s="7">
        <f t="shared" si="0"/>
        <v>33</v>
      </c>
      <c r="C43" s="15" t="s">
        <v>279</v>
      </c>
      <c r="D43" s="15" t="s">
        <v>280</v>
      </c>
      <c r="E43" s="15" t="s">
        <v>281</v>
      </c>
      <c r="F43" s="15"/>
      <c r="G43" s="15" t="s">
        <v>282</v>
      </c>
      <c r="H43" s="15"/>
      <c r="I43" s="138"/>
      <c r="J43" s="7">
        <f t="shared" si="1"/>
        <v>33</v>
      </c>
    </row>
    <row r="44" spans="1:11" x14ac:dyDescent="0.25">
      <c r="A44" s="7">
        <f t="shared" si="0"/>
        <v>34</v>
      </c>
      <c r="D44" s="7" t="s">
        <v>283</v>
      </c>
      <c r="E44" s="7" t="s">
        <v>284</v>
      </c>
      <c r="F44" s="7"/>
      <c r="G44" s="7" t="s">
        <v>285</v>
      </c>
      <c r="H44" s="7"/>
      <c r="I44" s="138"/>
      <c r="J44" s="7">
        <f t="shared" si="1"/>
        <v>34</v>
      </c>
    </row>
    <row r="45" spans="1:11" ht="18.75" x14ac:dyDescent="0.25">
      <c r="A45" s="7">
        <f t="shared" si="0"/>
        <v>35</v>
      </c>
      <c r="B45" s="10" t="s">
        <v>286</v>
      </c>
      <c r="C45" s="9" t="s">
        <v>287</v>
      </c>
      <c r="D45" s="9" t="s">
        <v>288</v>
      </c>
      <c r="E45" s="9" t="s">
        <v>289</v>
      </c>
      <c r="F45" s="9"/>
      <c r="G45" s="9" t="s">
        <v>290</v>
      </c>
      <c r="H45" s="7"/>
      <c r="I45" s="138"/>
      <c r="J45" s="7">
        <f t="shared" si="1"/>
        <v>35</v>
      </c>
    </row>
    <row r="46" spans="1:11" x14ac:dyDescent="0.25">
      <c r="A46" s="7">
        <f t="shared" si="0"/>
        <v>36</v>
      </c>
      <c r="I46" s="138"/>
      <c r="J46" s="7">
        <f t="shared" si="1"/>
        <v>36</v>
      </c>
    </row>
    <row r="47" spans="1:11" x14ac:dyDescent="0.25">
      <c r="A47" s="7">
        <f t="shared" si="0"/>
        <v>37</v>
      </c>
      <c r="B47" s="73" t="s">
        <v>291</v>
      </c>
      <c r="C47" s="13">
        <f>G17</f>
        <v>7780098.5659999996</v>
      </c>
      <c r="D47" s="149">
        <f>C47/C$50</f>
        <v>0.46162975523806166</v>
      </c>
      <c r="E47" s="149">
        <f>G27</f>
        <v>3.6611019459930061E-2</v>
      </c>
      <c r="G47" s="149">
        <f>D47*E47</f>
        <v>1.6900735952303427E-2</v>
      </c>
      <c r="H47" s="149"/>
      <c r="I47" s="138" t="s">
        <v>292</v>
      </c>
      <c r="J47" s="7">
        <f t="shared" si="1"/>
        <v>37</v>
      </c>
    </row>
    <row r="48" spans="1:11" x14ac:dyDescent="0.25">
      <c r="A48" s="7">
        <f t="shared" si="0"/>
        <v>38</v>
      </c>
      <c r="B48" s="73" t="s">
        <v>293</v>
      </c>
      <c r="C48" s="12">
        <f>G30</f>
        <v>0</v>
      </c>
      <c r="D48" s="149">
        <f>C48/C$50</f>
        <v>0</v>
      </c>
      <c r="E48" s="149">
        <f>G32</f>
        <v>0</v>
      </c>
      <c r="G48" s="149">
        <f>D48*E48</f>
        <v>0</v>
      </c>
      <c r="H48" s="149"/>
      <c r="I48" s="138" t="s">
        <v>294</v>
      </c>
      <c r="J48" s="7">
        <f t="shared" si="1"/>
        <v>38</v>
      </c>
    </row>
    <row r="49" spans="1:16" x14ac:dyDescent="0.25">
      <c r="A49" s="7">
        <f t="shared" si="0"/>
        <v>39</v>
      </c>
      <c r="B49" s="73" t="s">
        <v>295</v>
      </c>
      <c r="C49" s="12">
        <f>G39</f>
        <v>9073447.9780000001</v>
      </c>
      <c r="D49" s="157">
        <f>C49/C$50</f>
        <v>0.5383702447619384</v>
      </c>
      <c r="E49" s="18">
        <f>G42</f>
        <v>0.10100000000000001</v>
      </c>
      <c r="G49" s="157">
        <f>D49*E49</f>
        <v>5.4375394720955782E-2</v>
      </c>
      <c r="H49" s="149"/>
      <c r="I49" s="138" t="s">
        <v>296</v>
      </c>
      <c r="J49" s="7">
        <f t="shared" si="1"/>
        <v>39</v>
      </c>
    </row>
    <row r="50" spans="1:16" ht="16.5" thickBot="1" x14ac:dyDescent="0.3">
      <c r="A50" s="7">
        <f t="shared" si="0"/>
        <v>40</v>
      </c>
      <c r="B50" s="73" t="s">
        <v>297</v>
      </c>
      <c r="C50" s="152">
        <f>SUM(C47:C49)</f>
        <v>16853546.544</v>
      </c>
      <c r="D50" s="148">
        <f>SUM(D47:D49)</f>
        <v>1</v>
      </c>
      <c r="G50" s="148">
        <f>SUM(G47:G49)</f>
        <v>7.1276130673259205E-2</v>
      </c>
      <c r="H50" s="149"/>
      <c r="I50" s="138" t="s">
        <v>298</v>
      </c>
      <c r="J50" s="7">
        <f t="shared" si="1"/>
        <v>40</v>
      </c>
    </row>
    <row r="51" spans="1:16" ht="16.5" thickTop="1" x14ac:dyDescent="0.25">
      <c r="A51" s="7">
        <f t="shared" si="0"/>
        <v>41</v>
      </c>
      <c r="I51" s="138"/>
      <c r="J51" s="7">
        <f t="shared" si="1"/>
        <v>41</v>
      </c>
    </row>
    <row r="52" spans="1:16" ht="16.5" thickBot="1" x14ac:dyDescent="0.3">
      <c r="A52" s="7">
        <f t="shared" si="0"/>
        <v>42</v>
      </c>
      <c r="B52" s="10" t="s">
        <v>299</v>
      </c>
      <c r="G52" s="148">
        <f>G48+G49</f>
        <v>5.4375394720955782E-2</v>
      </c>
      <c r="H52" s="149"/>
      <c r="I52" s="138" t="s">
        <v>300</v>
      </c>
      <c r="J52" s="7">
        <f t="shared" si="1"/>
        <v>42</v>
      </c>
    </row>
    <row r="53" spans="1:16" ht="17.25" thickTop="1" thickBot="1" x14ac:dyDescent="0.3">
      <c r="A53" s="153">
        <f>A52+1</f>
        <v>43</v>
      </c>
      <c r="B53" s="154"/>
      <c r="C53" s="154"/>
      <c r="D53" s="154"/>
      <c r="E53" s="154"/>
      <c r="F53" s="154"/>
      <c r="G53" s="154"/>
      <c r="H53" s="154"/>
      <c r="I53" s="155"/>
      <c r="J53" s="153">
        <f>J52+1</f>
        <v>43</v>
      </c>
    </row>
    <row r="54" spans="1:16" x14ac:dyDescent="0.25">
      <c r="A54" s="7">
        <f t="shared" ref="A54:A103" si="2">A53+1</f>
        <v>44</v>
      </c>
      <c r="I54" s="138"/>
      <c r="J54" s="7">
        <f t="shared" ref="J54:J103" si="3">J53+1</f>
        <v>44</v>
      </c>
    </row>
    <row r="55" spans="1:16" ht="16.5" thickBot="1" x14ac:dyDescent="0.3">
      <c r="A55" s="7">
        <f>A54+1</f>
        <v>45</v>
      </c>
      <c r="B55" s="10" t="s">
        <v>301</v>
      </c>
      <c r="G55" s="156">
        <f>0.5%*0</f>
        <v>0</v>
      </c>
      <c r="H55" s="245"/>
      <c r="I55" s="7" t="s">
        <v>302</v>
      </c>
      <c r="J55" s="7">
        <f>J54+1</f>
        <v>45</v>
      </c>
      <c r="K55" s="243"/>
      <c r="L55" s="243"/>
      <c r="M55" s="243"/>
      <c r="N55" s="243"/>
      <c r="O55" s="243"/>
      <c r="P55" s="243"/>
    </row>
    <row r="56" spans="1:16" ht="16.5" thickTop="1" x14ac:dyDescent="0.25">
      <c r="A56" s="7">
        <f t="shared" si="2"/>
        <v>46</v>
      </c>
      <c r="C56" s="15" t="s">
        <v>279</v>
      </c>
      <c r="D56" s="15" t="s">
        <v>280</v>
      </c>
      <c r="E56" s="15" t="s">
        <v>281</v>
      </c>
      <c r="F56" s="15"/>
      <c r="G56" s="15" t="s">
        <v>282</v>
      </c>
      <c r="I56" s="138"/>
      <c r="J56" s="7">
        <f t="shared" si="3"/>
        <v>46</v>
      </c>
      <c r="K56" s="243"/>
      <c r="L56" s="243"/>
      <c r="M56" s="243"/>
      <c r="N56" s="243"/>
      <c r="O56" s="243"/>
      <c r="P56" s="243"/>
    </row>
    <row r="57" spans="1:16" x14ac:dyDescent="0.25">
      <c r="A57" s="7">
        <f t="shared" si="2"/>
        <v>47</v>
      </c>
      <c r="D57" s="7" t="s">
        <v>283</v>
      </c>
      <c r="E57" s="7" t="s">
        <v>284</v>
      </c>
      <c r="F57" s="7"/>
      <c r="G57" s="7" t="s">
        <v>285</v>
      </c>
      <c r="I57" s="138"/>
      <c r="J57" s="7">
        <f t="shared" si="3"/>
        <v>47</v>
      </c>
      <c r="K57" s="243"/>
      <c r="L57" s="243"/>
      <c r="M57" s="243"/>
      <c r="N57" s="243"/>
      <c r="O57" s="243"/>
      <c r="P57" s="243"/>
    </row>
    <row r="58" spans="1:16" ht="18.75" x14ac:dyDescent="0.25">
      <c r="A58" s="7">
        <f t="shared" si="2"/>
        <v>48</v>
      </c>
      <c r="B58" s="10" t="s">
        <v>286</v>
      </c>
      <c r="C58" s="9" t="s">
        <v>287</v>
      </c>
      <c r="D58" s="9" t="s">
        <v>288</v>
      </c>
      <c r="E58" s="9" t="s">
        <v>289</v>
      </c>
      <c r="F58" s="9"/>
      <c r="G58" s="9" t="s">
        <v>290</v>
      </c>
      <c r="I58" s="138"/>
      <c r="J58" s="7">
        <f t="shared" si="3"/>
        <v>48</v>
      </c>
      <c r="K58" s="243"/>
      <c r="L58" s="243"/>
      <c r="M58" s="243"/>
      <c r="N58" s="243"/>
      <c r="O58" s="243"/>
      <c r="P58" s="243"/>
    </row>
    <row r="59" spans="1:16" x14ac:dyDescent="0.25">
      <c r="A59" s="7">
        <f t="shared" si="2"/>
        <v>49</v>
      </c>
      <c r="I59" s="138"/>
      <c r="J59" s="7">
        <f t="shared" si="3"/>
        <v>49</v>
      </c>
      <c r="K59" s="243"/>
      <c r="L59" s="243"/>
      <c r="M59" s="243"/>
      <c r="N59" s="243"/>
      <c r="O59" s="243"/>
      <c r="P59" s="243"/>
    </row>
    <row r="60" spans="1:16" x14ac:dyDescent="0.25">
      <c r="A60" s="7">
        <f t="shared" si="2"/>
        <v>50</v>
      </c>
      <c r="B60" s="73" t="s">
        <v>291</v>
      </c>
      <c r="C60" s="13">
        <f>G17</f>
        <v>7780098.5659999996</v>
      </c>
      <c r="D60" s="149">
        <f>C60/C$63</f>
        <v>0.46162975523806166</v>
      </c>
      <c r="E60" s="158">
        <v>0</v>
      </c>
      <c r="G60" s="149">
        <f>D60*E60</f>
        <v>0</v>
      </c>
      <c r="I60" s="138" t="s">
        <v>303</v>
      </c>
      <c r="J60" s="7">
        <f t="shared" si="3"/>
        <v>50</v>
      </c>
      <c r="K60" s="243"/>
      <c r="L60" s="243"/>
      <c r="M60" s="243"/>
      <c r="N60" s="243"/>
      <c r="O60" s="243"/>
      <c r="P60" s="243"/>
    </row>
    <row r="61" spans="1:16" x14ac:dyDescent="0.25">
      <c r="A61" s="7">
        <f t="shared" si="2"/>
        <v>51</v>
      </c>
      <c r="B61" s="73" t="s">
        <v>293</v>
      </c>
      <c r="C61" s="12">
        <f>G30</f>
        <v>0</v>
      </c>
      <c r="D61" s="149">
        <f>C61/C$63</f>
        <v>0</v>
      </c>
      <c r="E61" s="158">
        <v>0</v>
      </c>
      <c r="G61" s="149">
        <f>D61*E61</f>
        <v>0</v>
      </c>
      <c r="I61" s="138" t="s">
        <v>303</v>
      </c>
      <c r="J61" s="7">
        <f t="shared" si="3"/>
        <v>51</v>
      </c>
    </row>
    <row r="62" spans="1:16" x14ac:dyDescent="0.25">
      <c r="A62" s="7">
        <f t="shared" si="2"/>
        <v>52</v>
      </c>
      <c r="B62" s="73" t="s">
        <v>295</v>
      </c>
      <c r="C62" s="12">
        <f>G39</f>
        <v>9073447.9780000001</v>
      </c>
      <c r="D62" s="157">
        <f>C62/C$63</f>
        <v>0.5383702447619384</v>
      </c>
      <c r="E62" s="18">
        <f>G55</f>
        <v>0</v>
      </c>
      <c r="F62" s="245"/>
      <c r="G62" s="157">
        <f>D62*E62</f>
        <v>0</v>
      </c>
      <c r="H62" s="242"/>
      <c r="I62" s="138" t="s">
        <v>304</v>
      </c>
      <c r="J62" s="7">
        <f t="shared" si="3"/>
        <v>52</v>
      </c>
    </row>
    <row r="63" spans="1:16" ht="16.5" thickBot="1" x14ac:dyDescent="0.3">
      <c r="A63" s="7">
        <f t="shared" si="2"/>
        <v>53</v>
      </c>
      <c r="B63" s="73" t="s">
        <v>297</v>
      </c>
      <c r="C63" s="152">
        <f>SUM(C60:C62)</f>
        <v>16853546.544</v>
      </c>
      <c r="D63" s="148">
        <f>SUM(D60:D62)</f>
        <v>1</v>
      </c>
      <c r="G63" s="148">
        <f>SUM(G60:G62)</f>
        <v>0</v>
      </c>
      <c r="H63" s="242"/>
      <c r="I63" s="138" t="s">
        <v>305</v>
      </c>
      <c r="J63" s="7">
        <f t="shared" si="3"/>
        <v>53</v>
      </c>
    </row>
    <row r="64" spans="1:16" ht="16.5" thickTop="1" x14ac:dyDescent="0.25">
      <c r="A64" s="7">
        <f t="shared" si="2"/>
        <v>54</v>
      </c>
      <c r="I64" s="138"/>
      <c r="J64" s="7">
        <f t="shared" si="3"/>
        <v>54</v>
      </c>
    </row>
    <row r="65" spans="1:10" ht="16.5" thickBot="1" x14ac:dyDescent="0.3">
      <c r="A65" s="7">
        <f t="shared" si="2"/>
        <v>55</v>
      </c>
      <c r="B65" s="10" t="s">
        <v>306</v>
      </c>
      <c r="G65" s="148">
        <f>G62</f>
        <v>0</v>
      </c>
      <c r="H65" s="242"/>
      <c r="I65" s="138" t="s">
        <v>307</v>
      </c>
      <c r="J65" s="7">
        <f t="shared" si="3"/>
        <v>55</v>
      </c>
    </row>
    <row r="66" spans="1:10" ht="16.5" thickTop="1" x14ac:dyDescent="0.25">
      <c r="B66" s="10"/>
      <c r="G66" s="149"/>
      <c r="H66" s="242"/>
      <c r="I66" s="138"/>
      <c r="J66" s="7"/>
    </row>
    <row r="67" spans="1:10" x14ac:dyDescent="0.25">
      <c r="A67" s="170"/>
      <c r="B67" s="189"/>
      <c r="G67" s="149"/>
      <c r="I67" s="138"/>
      <c r="J67" s="7"/>
    </row>
    <row r="68" spans="1:10" ht="18.75" x14ac:dyDescent="0.25">
      <c r="A68" s="159">
        <v>1</v>
      </c>
      <c r="B68" s="73" t="s">
        <v>308</v>
      </c>
      <c r="G68" s="149"/>
      <c r="I68" s="138"/>
      <c r="J68" s="7"/>
    </row>
    <row r="69" spans="1:10" x14ac:dyDescent="0.25">
      <c r="B69" s="10"/>
      <c r="G69" s="149"/>
      <c r="I69" s="138"/>
      <c r="J69" s="7"/>
    </row>
    <row r="70" spans="1:10" x14ac:dyDescent="0.25">
      <c r="B70" s="10"/>
      <c r="G70" s="149"/>
      <c r="I70" s="138"/>
      <c r="J70" s="7"/>
    </row>
    <row r="71" spans="1:10" x14ac:dyDescent="0.25">
      <c r="B71" s="278" t="s">
        <v>20</v>
      </c>
      <c r="C71" s="278"/>
      <c r="D71" s="278"/>
      <c r="E71" s="278"/>
      <c r="F71" s="278"/>
      <c r="G71" s="278"/>
      <c r="H71" s="278"/>
      <c r="I71" s="278"/>
      <c r="J71" s="7"/>
    </row>
    <row r="72" spans="1:10" x14ac:dyDescent="0.25">
      <c r="B72" s="278" t="s">
        <v>226</v>
      </c>
      <c r="C72" s="278"/>
      <c r="D72" s="278"/>
      <c r="E72" s="278"/>
      <c r="F72" s="278"/>
      <c r="G72" s="278"/>
      <c r="H72" s="278"/>
      <c r="I72" s="278"/>
      <c r="J72" s="7"/>
    </row>
    <row r="73" spans="1:10" x14ac:dyDescent="0.25">
      <c r="B73" s="278" t="s">
        <v>227</v>
      </c>
      <c r="C73" s="278"/>
      <c r="D73" s="278"/>
      <c r="E73" s="278"/>
      <c r="F73" s="278"/>
      <c r="G73" s="278"/>
      <c r="H73" s="278"/>
      <c r="I73" s="278"/>
      <c r="J73" s="7"/>
    </row>
    <row r="74" spans="1:10" x14ac:dyDescent="0.25">
      <c r="B74" s="274" t="str">
        <f>B5</f>
        <v>Base Period &amp; True-Up Period 12 - Months Ending December 31, 2022</v>
      </c>
      <c r="C74" s="274"/>
      <c r="D74" s="274"/>
      <c r="E74" s="274"/>
      <c r="F74" s="274"/>
      <c r="G74" s="274"/>
      <c r="H74" s="274"/>
      <c r="I74" s="274"/>
      <c r="J74" s="7"/>
    </row>
    <row r="75" spans="1:10" x14ac:dyDescent="0.25">
      <c r="B75" s="276" t="s">
        <v>2</v>
      </c>
      <c r="C75" s="277"/>
      <c r="D75" s="277"/>
      <c r="E75" s="277"/>
      <c r="F75" s="277"/>
      <c r="G75" s="277"/>
      <c r="H75" s="277"/>
      <c r="I75" s="277"/>
      <c r="J75" s="7"/>
    </row>
    <row r="76" spans="1:10" x14ac:dyDescent="0.25">
      <c r="B76" s="7"/>
      <c r="C76" s="7"/>
      <c r="D76" s="7"/>
      <c r="E76" s="7"/>
      <c r="F76" s="7"/>
      <c r="G76" s="7"/>
      <c r="H76" s="7"/>
      <c r="I76" s="138"/>
      <c r="J76" s="7"/>
    </row>
    <row r="77" spans="1:10" x14ac:dyDescent="0.25">
      <c r="A77" s="7" t="s">
        <v>3</v>
      </c>
      <c r="B77" s="22"/>
      <c r="C77" s="22"/>
      <c r="D77" s="22"/>
      <c r="E77" s="7" t="s">
        <v>229</v>
      </c>
      <c r="F77" s="22"/>
      <c r="G77" s="22"/>
      <c r="H77" s="22"/>
      <c r="I77" s="138"/>
      <c r="J77" s="7" t="s">
        <v>3</v>
      </c>
    </row>
    <row r="78" spans="1:10" x14ac:dyDescent="0.25">
      <c r="A78" s="7" t="s">
        <v>7</v>
      </c>
      <c r="B78" s="7"/>
      <c r="C78" s="7"/>
      <c r="D78" s="7"/>
      <c r="E78" s="9" t="s">
        <v>230</v>
      </c>
      <c r="F78" s="7"/>
      <c r="G78" s="139" t="s">
        <v>5</v>
      </c>
      <c r="H78" s="22"/>
      <c r="I78" s="140" t="s">
        <v>6</v>
      </c>
      <c r="J78" s="7" t="s">
        <v>7</v>
      </c>
    </row>
    <row r="79" spans="1:10" x14ac:dyDescent="0.25">
      <c r="I79" s="138"/>
      <c r="J79" s="7"/>
    </row>
    <row r="80" spans="1:10" ht="19.5" thickBot="1" x14ac:dyDescent="0.3">
      <c r="A80" s="7">
        <v>1</v>
      </c>
      <c r="B80" s="10" t="s">
        <v>309</v>
      </c>
      <c r="G80" s="156">
        <v>0</v>
      </c>
      <c r="H80" s="22"/>
      <c r="I80" s="160"/>
      <c r="J80" s="7">
        <f>A80</f>
        <v>1</v>
      </c>
    </row>
    <row r="81" spans="1:10" ht="16.5" thickTop="1" x14ac:dyDescent="0.25">
      <c r="A81" s="7">
        <f t="shared" si="2"/>
        <v>2</v>
      </c>
      <c r="C81" s="15" t="s">
        <v>279</v>
      </c>
      <c r="D81" s="15" t="s">
        <v>280</v>
      </c>
      <c r="E81" s="15" t="s">
        <v>281</v>
      </c>
      <c r="F81" s="15"/>
      <c r="G81" s="15" t="s">
        <v>282</v>
      </c>
      <c r="H81" s="15"/>
      <c r="I81" s="138"/>
      <c r="J81" s="7">
        <f t="shared" si="3"/>
        <v>2</v>
      </c>
    </row>
    <row r="82" spans="1:10" x14ac:dyDescent="0.25">
      <c r="A82" s="7">
        <f t="shared" si="2"/>
        <v>3</v>
      </c>
      <c r="D82" s="7" t="s">
        <v>283</v>
      </c>
      <c r="E82" s="7" t="s">
        <v>284</v>
      </c>
      <c r="F82" s="7"/>
      <c r="G82" s="7" t="s">
        <v>285</v>
      </c>
      <c r="H82" s="7"/>
      <c r="I82" s="138"/>
      <c r="J82" s="7">
        <f t="shared" si="3"/>
        <v>3</v>
      </c>
    </row>
    <row r="83" spans="1:10" ht="18.75" x14ac:dyDescent="0.25">
      <c r="A83" s="7">
        <f t="shared" si="2"/>
        <v>4</v>
      </c>
      <c r="B83" s="10" t="s">
        <v>310</v>
      </c>
      <c r="C83" s="9" t="s">
        <v>311</v>
      </c>
      <c r="D83" s="9" t="s">
        <v>288</v>
      </c>
      <c r="E83" s="9" t="s">
        <v>289</v>
      </c>
      <c r="F83" s="9"/>
      <c r="G83" s="9" t="s">
        <v>290</v>
      </c>
      <c r="H83" s="7"/>
      <c r="I83" s="138"/>
      <c r="J83" s="7">
        <f t="shared" si="3"/>
        <v>4</v>
      </c>
    </row>
    <row r="84" spans="1:10" x14ac:dyDescent="0.25">
      <c r="A84" s="7">
        <f t="shared" si="2"/>
        <v>5</v>
      </c>
      <c r="I84" s="138"/>
      <c r="J84" s="7">
        <f t="shared" si="3"/>
        <v>5</v>
      </c>
    </row>
    <row r="85" spans="1:10" x14ac:dyDescent="0.25">
      <c r="A85" s="7">
        <f t="shared" si="2"/>
        <v>6</v>
      </c>
      <c r="B85" s="73" t="s">
        <v>291</v>
      </c>
      <c r="C85" s="13">
        <f>G17</f>
        <v>7780098.5659999996</v>
      </c>
      <c r="D85" s="149">
        <f>C85/C$88</f>
        <v>0.46162975523806166</v>
      </c>
      <c r="E85" s="149">
        <f>G27</f>
        <v>3.6611019459930061E-2</v>
      </c>
      <c r="G85" s="149">
        <f>D85*E85</f>
        <v>1.6900735952303427E-2</v>
      </c>
      <c r="H85" s="149"/>
      <c r="I85" s="138" t="s">
        <v>312</v>
      </c>
      <c r="J85" s="7">
        <f t="shared" si="3"/>
        <v>6</v>
      </c>
    </row>
    <row r="86" spans="1:10" x14ac:dyDescent="0.25">
      <c r="A86" s="7">
        <f t="shared" si="2"/>
        <v>7</v>
      </c>
      <c r="B86" s="73" t="s">
        <v>293</v>
      </c>
      <c r="C86" s="12">
        <f>G30</f>
        <v>0</v>
      </c>
      <c r="D86" s="149">
        <f>C86/C$88</f>
        <v>0</v>
      </c>
      <c r="E86" s="149">
        <f>G32</f>
        <v>0</v>
      </c>
      <c r="G86" s="149">
        <f>D86*E86</f>
        <v>0</v>
      </c>
      <c r="H86" s="149"/>
      <c r="I86" s="138" t="s">
        <v>313</v>
      </c>
      <c r="J86" s="7">
        <f t="shared" si="3"/>
        <v>7</v>
      </c>
    </row>
    <row r="87" spans="1:10" x14ac:dyDescent="0.25">
      <c r="A87" s="7">
        <f t="shared" si="2"/>
        <v>8</v>
      </c>
      <c r="B87" s="73" t="s">
        <v>295</v>
      </c>
      <c r="C87" s="12">
        <f>G39</f>
        <v>9073447.9780000001</v>
      </c>
      <c r="D87" s="157">
        <f>C87/C$88</f>
        <v>0.5383702447619384</v>
      </c>
      <c r="E87" s="18">
        <f>G80</f>
        <v>0</v>
      </c>
      <c r="G87" s="157">
        <f>D87*E87</f>
        <v>0</v>
      </c>
      <c r="H87" s="149"/>
      <c r="I87" s="138" t="s">
        <v>314</v>
      </c>
      <c r="J87" s="7">
        <f t="shared" si="3"/>
        <v>8</v>
      </c>
    </row>
    <row r="88" spans="1:10" ht="16.5" thickBot="1" x14ac:dyDescent="0.3">
      <c r="A88" s="7">
        <f t="shared" si="2"/>
        <v>9</v>
      </c>
      <c r="B88" s="73" t="s">
        <v>297</v>
      </c>
      <c r="C88" s="152">
        <f>SUM(C85:C87)</f>
        <v>16853546.544</v>
      </c>
      <c r="D88" s="148">
        <f>SUM(D85:D87)</f>
        <v>1</v>
      </c>
      <c r="G88" s="148">
        <f>SUM(G85:G87)</f>
        <v>1.6900735952303427E-2</v>
      </c>
      <c r="H88" s="149"/>
      <c r="I88" s="138" t="s">
        <v>315</v>
      </c>
      <c r="J88" s="7">
        <f t="shared" si="3"/>
        <v>9</v>
      </c>
    </row>
    <row r="89" spans="1:10" ht="16.5" thickTop="1" x14ac:dyDescent="0.25">
      <c r="A89" s="7">
        <f t="shared" si="2"/>
        <v>10</v>
      </c>
      <c r="I89" s="138"/>
      <c r="J89" s="7">
        <f t="shared" si="3"/>
        <v>10</v>
      </c>
    </row>
    <row r="90" spans="1:10" ht="16.5" thickBot="1" x14ac:dyDescent="0.3">
      <c r="A90" s="7">
        <f t="shared" si="2"/>
        <v>11</v>
      </c>
      <c r="B90" s="10" t="s">
        <v>316</v>
      </c>
      <c r="G90" s="148">
        <f>G86+G87</f>
        <v>0</v>
      </c>
      <c r="H90" s="149"/>
      <c r="I90" s="138" t="s">
        <v>317</v>
      </c>
      <c r="J90" s="7">
        <f t="shared" si="3"/>
        <v>11</v>
      </c>
    </row>
    <row r="91" spans="1:10" ht="17.25" thickTop="1" thickBot="1" x14ac:dyDescent="0.3">
      <c r="A91" s="153">
        <f t="shared" si="2"/>
        <v>12</v>
      </c>
      <c r="B91" s="161"/>
      <c r="C91" s="154"/>
      <c r="D91" s="154"/>
      <c r="E91" s="154"/>
      <c r="F91" s="154"/>
      <c r="G91" s="162"/>
      <c r="H91" s="162"/>
      <c r="I91" s="155"/>
      <c r="J91" s="153">
        <f t="shared" si="3"/>
        <v>12</v>
      </c>
    </row>
    <row r="92" spans="1:10" x14ac:dyDescent="0.25">
      <c r="A92" s="7">
        <f t="shared" si="2"/>
        <v>13</v>
      </c>
      <c r="I92" s="138"/>
      <c r="J92" s="7">
        <f t="shared" si="3"/>
        <v>13</v>
      </c>
    </row>
    <row r="93" spans="1:10" ht="16.5" thickBot="1" x14ac:dyDescent="0.3">
      <c r="A93" s="7">
        <f t="shared" si="2"/>
        <v>14</v>
      </c>
      <c r="B93" s="10" t="s">
        <v>301</v>
      </c>
      <c r="G93" s="156">
        <v>0</v>
      </c>
      <c r="I93" s="138" t="s">
        <v>318</v>
      </c>
      <c r="J93" s="7">
        <f t="shared" si="3"/>
        <v>14</v>
      </c>
    </row>
    <row r="94" spans="1:10" ht="16.5" thickTop="1" x14ac:dyDescent="0.25">
      <c r="A94" s="7">
        <f t="shared" si="2"/>
        <v>15</v>
      </c>
      <c r="C94" s="15" t="s">
        <v>279</v>
      </c>
      <c r="D94" s="15" t="s">
        <v>280</v>
      </c>
      <c r="E94" s="15" t="s">
        <v>281</v>
      </c>
      <c r="F94" s="15"/>
      <c r="G94" s="15" t="s">
        <v>282</v>
      </c>
      <c r="I94" s="138"/>
      <c r="J94" s="7">
        <f t="shared" si="3"/>
        <v>15</v>
      </c>
    </row>
    <row r="95" spans="1:10" x14ac:dyDescent="0.25">
      <c r="A95" s="7">
        <f t="shared" si="2"/>
        <v>16</v>
      </c>
      <c r="D95" s="7" t="s">
        <v>283</v>
      </c>
      <c r="E95" s="7" t="s">
        <v>284</v>
      </c>
      <c r="F95" s="7"/>
      <c r="G95" s="7" t="s">
        <v>285</v>
      </c>
      <c r="I95" s="138"/>
      <c r="J95" s="7">
        <f t="shared" si="3"/>
        <v>16</v>
      </c>
    </row>
    <row r="96" spans="1:10" ht="18.75" x14ac:dyDescent="0.25">
      <c r="A96" s="7">
        <f t="shared" si="2"/>
        <v>17</v>
      </c>
      <c r="B96" s="10" t="s">
        <v>286</v>
      </c>
      <c r="C96" s="9" t="s">
        <v>311</v>
      </c>
      <c r="D96" s="9" t="s">
        <v>288</v>
      </c>
      <c r="E96" s="9" t="s">
        <v>289</v>
      </c>
      <c r="F96" s="9"/>
      <c r="G96" s="9" t="s">
        <v>290</v>
      </c>
      <c r="I96" s="138"/>
      <c r="J96" s="7">
        <f t="shared" si="3"/>
        <v>17</v>
      </c>
    </row>
    <row r="97" spans="1:10" x14ac:dyDescent="0.25">
      <c r="A97" s="7">
        <f t="shared" si="2"/>
        <v>18</v>
      </c>
      <c r="I97" s="138"/>
      <c r="J97" s="7">
        <f t="shared" si="3"/>
        <v>18</v>
      </c>
    </row>
    <row r="98" spans="1:10" x14ac:dyDescent="0.25">
      <c r="A98" s="7">
        <f t="shared" si="2"/>
        <v>19</v>
      </c>
      <c r="B98" s="73" t="s">
        <v>291</v>
      </c>
      <c r="C98" s="13">
        <f>G17</f>
        <v>7780098.5659999996</v>
      </c>
      <c r="D98" s="149">
        <f>C98/C$101</f>
        <v>0.46162975523806166</v>
      </c>
      <c r="E98" s="158">
        <v>0</v>
      </c>
      <c r="G98" s="149">
        <f>D98*E98</f>
        <v>0</v>
      </c>
      <c r="I98" s="138" t="s">
        <v>303</v>
      </c>
      <c r="J98" s="7">
        <f t="shared" si="3"/>
        <v>19</v>
      </c>
    </row>
    <row r="99" spans="1:10" x14ac:dyDescent="0.25">
      <c r="A99" s="7">
        <f t="shared" si="2"/>
        <v>20</v>
      </c>
      <c r="B99" s="73" t="s">
        <v>293</v>
      </c>
      <c r="C99" s="12">
        <f>G30</f>
        <v>0</v>
      </c>
      <c r="D99" s="149">
        <f>C99/C$101</f>
        <v>0</v>
      </c>
      <c r="E99" s="158">
        <v>0</v>
      </c>
      <c r="G99" s="149">
        <f>D99*E99</f>
        <v>0</v>
      </c>
      <c r="I99" s="138" t="s">
        <v>303</v>
      </c>
      <c r="J99" s="7">
        <f t="shared" si="3"/>
        <v>20</v>
      </c>
    </row>
    <row r="100" spans="1:10" x14ac:dyDescent="0.25">
      <c r="A100" s="7">
        <f t="shared" si="2"/>
        <v>21</v>
      </c>
      <c r="B100" s="73" t="s">
        <v>295</v>
      </c>
      <c r="C100" s="12">
        <f>G39</f>
        <v>9073447.9780000001</v>
      </c>
      <c r="D100" s="157">
        <f>C100/C$101</f>
        <v>0.5383702447619384</v>
      </c>
      <c r="E100" s="18">
        <f>G93</f>
        <v>0</v>
      </c>
      <c r="G100" s="157">
        <f>D100*E100</f>
        <v>0</v>
      </c>
      <c r="I100" s="138" t="s">
        <v>319</v>
      </c>
      <c r="J100" s="7">
        <f t="shared" si="3"/>
        <v>21</v>
      </c>
    </row>
    <row r="101" spans="1:10" ht="16.5" thickBot="1" x14ac:dyDescent="0.3">
      <c r="A101" s="7">
        <f t="shared" si="2"/>
        <v>22</v>
      </c>
      <c r="B101" s="73" t="s">
        <v>297</v>
      </c>
      <c r="C101" s="152">
        <f>SUM(C98:C100)</f>
        <v>16853546.544</v>
      </c>
      <c r="D101" s="148">
        <f>SUM(D98:D100)</f>
        <v>1</v>
      </c>
      <c r="G101" s="148">
        <f>SUM(G98:G100)</f>
        <v>0</v>
      </c>
      <c r="I101" s="138" t="s">
        <v>151</v>
      </c>
      <c r="J101" s="7">
        <f t="shared" si="3"/>
        <v>22</v>
      </c>
    </row>
    <row r="102" spans="1:10" ht="16.5" thickTop="1" x14ac:dyDescent="0.25">
      <c r="A102" s="7">
        <f t="shared" si="2"/>
        <v>23</v>
      </c>
      <c r="I102" s="138"/>
      <c r="J102" s="7">
        <f t="shared" si="3"/>
        <v>23</v>
      </c>
    </row>
    <row r="103" spans="1:10" ht="16.5" thickBot="1" x14ac:dyDescent="0.3">
      <c r="A103" s="7">
        <f t="shared" si="2"/>
        <v>24</v>
      </c>
      <c r="B103" s="10" t="s">
        <v>306</v>
      </c>
      <c r="G103" s="148">
        <f>G100</f>
        <v>0</v>
      </c>
      <c r="I103" s="138" t="s">
        <v>320</v>
      </c>
      <c r="J103" s="7">
        <f t="shared" si="3"/>
        <v>24</v>
      </c>
    </row>
    <row r="104" spans="1:10" ht="16.5" thickTop="1" x14ac:dyDescent="0.25">
      <c r="B104" s="10"/>
      <c r="G104" s="149"/>
      <c r="I104" s="138"/>
      <c r="J104" s="7"/>
    </row>
    <row r="105" spans="1:10" ht="18.75" x14ac:dyDescent="0.25">
      <c r="A105" s="159">
        <v>1</v>
      </c>
      <c r="B105" s="73" t="s">
        <v>321</v>
      </c>
      <c r="G105" s="149"/>
      <c r="I105" s="138"/>
      <c r="J105" s="7"/>
    </row>
    <row r="106" spans="1:10" ht="18.75" x14ac:dyDescent="0.25">
      <c r="A106" s="159">
        <v>2</v>
      </c>
      <c r="B106" s="73" t="s">
        <v>308</v>
      </c>
      <c r="G106" s="163"/>
      <c r="H106" s="163"/>
      <c r="J106" s="7" t="s">
        <v>21</v>
      </c>
    </row>
    <row r="107" spans="1:10" ht="18.75" x14ac:dyDescent="0.25">
      <c r="A107" s="159"/>
      <c r="G107" s="163"/>
      <c r="H107" s="163"/>
      <c r="J107" s="7"/>
    </row>
    <row r="108" spans="1:10" ht="18.75" x14ac:dyDescent="0.25">
      <c r="A108" s="159"/>
      <c r="G108" s="163"/>
      <c r="H108" s="163"/>
      <c r="J108" s="7"/>
    </row>
    <row r="109" spans="1:10" x14ac:dyDescent="0.25">
      <c r="B109" s="278" t="s">
        <v>20</v>
      </c>
      <c r="C109" s="278"/>
      <c r="D109" s="278"/>
      <c r="E109" s="278"/>
      <c r="F109" s="278"/>
      <c r="G109" s="278"/>
      <c r="H109" s="278"/>
      <c r="I109" s="278"/>
      <c r="J109" s="7"/>
    </row>
    <row r="110" spans="1:10" x14ac:dyDescent="0.25">
      <c r="B110" s="278" t="s">
        <v>226</v>
      </c>
      <c r="C110" s="278"/>
      <c r="D110" s="278"/>
      <c r="E110" s="278"/>
      <c r="F110" s="278"/>
      <c r="G110" s="278"/>
      <c r="H110" s="278"/>
      <c r="I110" s="278"/>
      <c r="J110" s="7"/>
    </row>
    <row r="111" spans="1:10" x14ac:dyDescent="0.25">
      <c r="B111" s="278" t="s">
        <v>227</v>
      </c>
      <c r="C111" s="278"/>
      <c r="D111" s="278"/>
      <c r="E111" s="278"/>
      <c r="F111" s="278"/>
      <c r="G111" s="278"/>
      <c r="H111" s="278"/>
      <c r="I111" s="278"/>
      <c r="J111" s="7"/>
    </row>
    <row r="112" spans="1:10" x14ac:dyDescent="0.25">
      <c r="B112" s="274" t="str">
        <f>B5</f>
        <v>Base Period &amp; True-Up Period 12 - Months Ending December 31, 2022</v>
      </c>
      <c r="C112" s="274"/>
      <c r="D112" s="274"/>
      <c r="E112" s="274"/>
      <c r="F112" s="274"/>
      <c r="G112" s="274"/>
      <c r="H112" s="274"/>
      <c r="I112" s="274"/>
      <c r="J112" s="7"/>
    </row>
    <row r="113" spans="1:12" x14ac:dyDescent="0.25">
      <c r="B113" s="276" t="s">
        <v>2</v>
      </c>
      <c r="C113" s="277"/>
      <c r="D113" s="277"/>
      <c r="E113" s="277"/>
      <c r="F113" s="277"/>
      <c r="G113" s="277"/>
      <c r="H113" s="277"/>
      <c r="I113" s="277"/>
      <c r="J113" s="7"/>
    </row>
    <row r="114" spans="1:12" x14ac:dyDescent="0.25">
      <c r="B114" s="7"/>
      <c r="C114" s="7"/>
      <c r="D114" s="7"/>
      <c r="E114" s="7"/>
      <c r="F114" s="7"/>
      <c r="G114" s="7"/>
      <c r="H114" s="7"/>
      <c r="I114" s="138"/>
      <c r="J114" s="7"/>
    </row>
    <row r="115" spans="1:12" x14ac:dyDescent="0.25">
      <c r="A115" s="7" t="s">
        <v>3</v>
      </c>
      <c r="B115" s="22"/>
      <c r="C115" s="22"/>
      <c r="D115" s="22"/>
      <c r="E115" s="22"/>
      <c r="F115" s="22"/>
      <c r="G115" s="22"/>
      <c r="H115" s="22"/>
      <c r="I115" s="138"/>
      <c r="J115" s="7" t="s">
        <v>3</v>
      </c>
    </row>
    <row r="116" spans="1:12" x14ac:dyDescent="0.25">
      <c r="A116" s="7" t="s">
        <v>7</v>
      </c>
      <c r="B116" s="7"/>
      <c r="C116" s="7"/>
      <c r="D116" s="7"/>
      <c r="E116" s="7"/>
      <c r="F116" s="7"/>
      <c r="G116" s="9" t="s">
        <v>5</v>
      </c>
      <c r="H116" s="22"/>
      <c r="I116" s="140" t="s">
        <v>6</v>
      </c>
      <c r="J116" s="7" t="s">
        <v>7</v>
      </c>
    </row>
    <row r="117" spans="1:12" x14ac:dyDescent="0.25">
      <c r="G117" s="7"/>
      <c r="H117" s="7"/>
      <c r="I117" s="138"/>
      <c r="J117" s="7"/>
    </row>
    <row r="118" spans="1:12" ht="18.75" x14ac:dyDescent="0.25">
      <c r="A118" s="7">
        <v>1</v>
      </c>
      <c r="B118" s="10" t="s">
        <v>322</v>
      </c>
      <c r="E118" s="22"/>
      <c r="F118" s="22"/>
      <c r="G118" s="165"/>
      <c r="H118" s="165"/>
      <c r="I118" s="138"/>
      <c r="J118" s="7">
        <v>1</v>
      </c>
    </row>
    <row r="119" spans="1:12" x14ac:dyDescent="0.25">
      <c r="A119" s="7">
        <f>A118+1</f>
        <v>2</v>
      </c>
      <c r="B119" s="19"/>
      <c r="E119" s="22"/>
      <c r="F119" s="22"/>
      <c r="G119" s="165"/>
      <c r="H119" s="165"/>
      <c r="I119" s="138"/>
      <c r="J119" s="7">
        <f>J118+1</f>
        <v>2</v>
      </c>
    </row>
    <row r="120" spans="1:12" x14ac:dyDescent="0.25">
      <c r="A120" s="7">
        <f>A119+1</f>
        <v>3</v>
      </c>
      <c r="B120" s="10" t="s">
        <v>323</v>
      </c>
      <c r="E120" s="22"/>
      <c r="F120" s="22"/>
      <c r="G120" s="165"/>
      <c r="H120" s="165"/>
      <c r="I120" s="138"/>
      <c r="J120" s="7">
        <f>J119+1</f>
        <v>3</v>
      </c>
    </row>
    <row r="121" spans="1:12" x14ac:dyDescent="0.25">
      <c r="A121" s="7">
        <f>A120+1</f>
        <v>4</v>
      </c>
      <c r="B121" s="22"/>
      <c r="C121" s="22"/>
      <c r="D121" s="22"/>
      <c r="E121" s="22"/>
      <c r="F121" s="22"/>
      <c r="G121" s="165"/>
      <c r="H121" s="165"/>
      <c r="I121" s="138"/>
      <c r="J121" s="7">
        <f>J120+1</f>
        <v>4</v>
      </c>
    </row>
    <row r="122" spans="1:12" x14ac:dyDescent="0.25">
      <c r="A122" s="7">
        <f t="shared" ref="A122:A183" si="4">A121+1</f>
        <v>5</v>
      </c>
      <c r="B122" s="11" t="s">
        <v>324</v>
      </c>
      <c r="C122" s="22"/>
      <c r="D122" s="22"/>
      <c r="E122" s="22"/>
      <c r="F122" s="22"/>
      <c r="G122" s="165"/>
      <c r="H122" s="165"/>
      <c r="I122" s="166"/>
      <c r="J122" s="7">
        <f t="shared" ref="J122:J183" si="5">J121+1</f>
        <v>5</v>
      </c>
    </row>
    <row r="123" spans="1:12" x14ac:dyDescent="0.25">
      <c r="A123" s="7">
        <f t="shared" si="4"/>
        <v>6</v>
      </c>
      <c r="B123" s="73" t="s">
        <v>325</v>
      </c>
      <c r="D123" s="22"/>
      <c r="E123" s="22"/>
      <c r="F123" s="22"/>
      <c r="G123" s="167">
        <f>G52</f>
        <v>5.4375394720955782E-2</v>
      </c>
      <c r="H123" s="22"/>
      <c r="I123" s="138" t="s">
        <v>326</v>
      </c>
      <c r="J123" s="7">
        <f t="shared" si="5"/>
        <v>6</v>
      </c>
      <c r="K123" s="7"/>
    </row>
    <row r="124" spans="1:12" x14ac:dyDescent="0.25">
      <c r="A124" s="7">
        <f t="shared" si="4"/>
        <v>7</v>
      </c>
      <c r="B124" s="73" t="s">
        <v>327</v>
      </c>
      <c r="D124" s="22"/>
      <c r="E124" s="22"/>
      <c r="F124" s="22"/>
      <c r="G124" s="91">
        <v>3759.0100778383921</v>
      </c>
      <c r="H124" s="22"/>
      <c r="I124" s="138" t="s">
        <v>328</v>
      </c>
      <c r="J124" s="7">
        <f t="shared" si="5"/>
        <v>7</v>
      </c>
      <c r="K124" s="7"/>
    </row>
    <row r="125" spans="1:12" x14ac:dyDescent="0.25">
      <c r="A125" s="7">
        <f t="shared" si="4"/>
        <v>8</v>
      </c>
      <c r="B125" s="73" t="s">
        <v>329</v>
      </c>
      <c r="D125" s="22"/>
      <c r="E125" s="22"/>
      <c r="F125" s="22"/>
      <c r="G125" s="168">
        <v>9934.6749924400028</v>
      </c>
      <c r="H125" s="22"/>
      <c r="I125" s="160" t="s">
        <v>330</v>
      </c>
      <c r="J125" s="7">
        <f t="shared" si="5"/>
        <v>8</v>
      </c>
      <c r="K125" s="22"/>
    </row>
    <row r="126" spans="1:12" x14ac:dyDescent="0.25">
      <c r="A126" s="7">
        <f t="shared" si="4"/>
        <v>9</v>
      </c>
      <c r="B126" s="73" t="s">
        <v>331</v>
      </c>
      <c r="D126" s="22"/>
      <c r="E126" s="169"/>
      <c r="F126" s="22"/>
      <c r="G126" s="251">
        <v>5025245.3929330893</v>
      </c>
      <c r="H126" s="170" t="s">
        <v>60</v>
      </c>
      <c r="I126" s="138" t="s">
        <v>332</v>
      </c>
      <c r="J126" s="7">
        <f t="shared" si="5"/>
        <v>9</v>
      </c>
    </row>
    <row r="127" spans="1:12" x14ac:dyDescent="0.25">
      <c r="A127" s="7">
        <f t="shared" si="4"/>
        <v>10</v>
      </c>
      <c r="B127" s="73" t="s">
        <v>333</v>
      </c>
      <c r="D127" s="18"/>
      <c r="E127" s="22"/>
      <c r="F127" s="22"/>
      <c r="G127" s="171" t="s">
        <v>334</v>
      </c>
      <c r="H127" s="22"/>
      <c r="I127" s="138" t="s">
        <v>335</v>
      </c>
      <c r="J127" s="7">
        <f t="shared" si="5"/>
        <v>10</v>
      </c>
      <c r="L127" s="172"/>
    </row>
    <row r="128" spans="1:12" x14ac:dyDescent="0.25">
      <c r="A128" s="7">
        <f t="shared" si="4"/>
        <v>11</v>
      </c>
      <c r="G128" s="7"/>
      <c r="H128" s="7"/>
      <c r="J128" s="7">
        <f t="shared" si="5"/>
        <v>11</v>
      </c>
    </row>
    <row r="129" spans="1:12" x14ac:dyDescent="0.25">
      <c r="A129" s="7">
        <f t="shared" si="4"/>
        <v>12</v>
      </c>
      <c r="B129" s="73" t="s">
        <v>336</v>
      </c>
      <c r="D129" s="22"/>
      <c r="E129" s="22"/>
      <c r="F129" s="22"/>
      <c r="G129" s="173">
        <f>(((G123)+(G125/G126))*G127-(G124/G126))/(1-G127)</f>
        <v>1.4032870743140583E-2</v>
      </c>
      <c r="H129" s="173"/>
      <c r="I129" s="138" t="s">
        <v>337</v>
      </c>
      <c r="J129" s="7">
        <f t="shared" si="5"/>
        <v>12</v>
      </c>
      <c r="L129" s="174"/>
    </row>
    <row r="130" spans="1:12" x14ac:dyDescent="0.25">
      <c r="A130" s="7">
        <f t="shared" si="4"/>
        <v>13</v>
      </c>
      <c r="B130" s="20" t="s">
        <v>338</v>
      </c>
      <c r="G130" s="7"/>
      <c r="H130" s="7"/>
      <c r="J130" s="7">
        <f t="shared" si="5"/>
        <v>13</v>
      </c>
    </row>
    <row r="131" spans="1:12" x14ac:dyDescent="0.25">
      <c r="A131" s="7">
        <f t="shared" si="4"/>
        <v>14</v>
      </c>
      <c r="G131" s="175"/>
      <c r="H131" s="7"/>
      <c r="J131" s="7">
        <f t="shared" si="5"/>
        <v>14</v>
      </c>
    </row>
    <row r="132" spans="1:12" x14ac:dyDescent="0.25">
      <c r="A132" s="7">
        <f t="shared" si="4"/>
        <v>15</v>
      </c>
      <c r="B132" s="10" t="s">
        <v>339</v>
      </c>
      <c r="C132" s="22"/>
      <c r="D132" s="22"/>
      <c r="E132" s="22"/>
      <c r="F132" s="22"/>
      <c r="G132" s="176"/>
      <c r="H132" s="176"/>
      <c r="I132" s="177"/>
      <c r="J132" s="7">
        <f t="shared" si="5"/>
        <v>15</v>
      </c>
      <c r="K132" s="178"/>
    </row>
    <row r="133" spans="1:12" x14ac:dyDescent="0.25">
      <c r="A133" s="7">
        <f t="shared" si="4"/>
        <v>16</v>
      </c>
      <c r="B133" s="14"/>
      <c r="C133" s="22"/>
      <c r="D133" s="22"/>
      <c r="E133" s="22"/>
      <c r="F133" s="22"/>
      <c r="G133" s="176"/>
      <c r="H133" s="176"/>
      <c r="I133" s="179"/>
      <c r="J133" s="7">
        <f t="shared" si="5"/>
        <v>16</v>
      </c>
      <c r="K133" s="22"/>
    </row>
    <row r="134" spans="1:12" x14ac:dyDescent="0.25">
      <c r="A134" s="7">
        <f t="shared" si="4"/>
        <v>17</v>
      </c>
      <c r="B134" s="11" t="s">
        <v>324</v>
      </c>
      <c r="C134" s="22"/>
      <c r="D134" s="22"/>
      <c r="E134" s="22"/>
      <c r="F134" s="22"/>
      <c r="G134" s="176"/>
      <c r="H134" s="176"/>
      <c r="I134" s="179"/>
      <c r="J134" s="7">
        <f t="shared" si="5"/>
        <v>17</v>
      </c>
      <c r="K134" s="22"/>
    </row>
    <row r="135" spans="1:12" x14ac:dyDescent="0.25">
      <c r="A135" s="7">
        <f t="shared" si="4"/>
        <v>18</v>
      </c>
      <c r="B135" s="73" t="s">
        <v>325</v>
      </c>
      <c r="D135" s="22"/>
      <c r="E135" s="22"/>
      <c r="F135" s="22"/>
      <c r="G135" s="149">
        <f>G123</f>
        <v>5.4375394720955782E-2</v>
      </c>
      <c r="H135" s="149"/>
      <c r="I135" s="138" t="s">
        <v>340</v>
      </c>
      <c r="J135" s="7">
        <f t="shared" si="5"/>
        <v>18</v>
      </c>
      <c r="K135" s="7"/>
    </row>
    <row r="136" spans="1:12" x14ac:dyDescent="0.25">
      <c r="A136" s="7">
        <f t="shared" si="4"/>
        <v>19</v>
      </c>
      <c r="B136" s="73" t="s">
        <v>341</v>
      </c>
      <c r="D136" s="22"/>
      <c r="E136" s="22"/>
      <c r="F136" s="22"/>
      <c r="G136" s="180">
        <v>0</v>
      </c>
      <c r="H136" s="149"/>
      <c r="I136" s="138" t="s">
        <v>342</v>
      </c>
      <c r="J136" s="7">
        <f t="shared" si="5"/>
        <v>19</v>
      </c>
      <c r="K136" s="7"/>
    </row>
    <row r="137" spans="1:12" x14ac:dyDescent="0.25">
      <c r="A137" s="7">
        <f t="shared" si="4"/>
        <v>20</v>
      </c>
      <c r="B137" s="73" t="s">
        <v>329</v>
      </c>
      <c r="D137" s="22"/>
      <c r="E137" s="22"/>
      <c r="F137" s="22"/>
      <c r="G137" s="180">
        <f>G125</f>
        <v>9934.6749924400028</v>
      </c>
      <c r="H137" s="180"/>
      <c r="I137" s="138" t="s">
        <v>343</v>
      </c>
      <c r="J137" s="7">
        <f t="shared" si="5"/>
        <v>20</v>
      </c>
      <c r="K137" s="7"/>
    </row>
    <row r="138" spans="1:12" x14ac:dyDescent="0.25">
      <c r="A138" s="7">
        <f t="shared" si="4"/>
        <v>21</v>
      </c>
      <c r="B138" s="73" t="s">
        <v>331</v>
      </c>
      <c r="D138" s="22"/>
      <c r="E138" s="22"/>
      <c r="F138" s="22"/>
      <c r="G138" s="252">
        <f>G126</f>
        <v>5025245.3929330893</v>
      </c>
      <c r="H138" s="170" t="s">
        <v>60</v>
      </c>
      <c r="I138" s="138" t="s">
        <v>344</v>
      </c>
      <c r="J138" s="7">
        <f t="shared" si="5"/>
        <v>21</v>
      </c>
      <c r="K138" s="7"/>
    </row>
    <row r="139" spans="1:12" x14ac:dyDescent="0.25">
      <c r="A139" s="7">
        <f t="shared" si="4"/>
        <v>22</v>
      </c>
      <c r="B139" s="73" t="s">
        <v>345</v>
      </c>
      <c r="D139" s="22"/>
      <c r="E139" s="22"/>
      <c r="F139" s="22"/>
      <c r="G139" s="173">
        <f>G129</f>
        <v>1.4032870743140583E-2</v>
      </c>
      <c r="H139" s="173"/>
      <c r="I139" s="138" t="s">
        <v>346</v>
      </c>
      <c r="J139" s="7">
        <f t="shared" si="5"/>
        <v>22</v>
      </c>
    </row>
    <row r="140" spans="1:12" x14ac:dyDescent="0.25">
      <c r="A140" s="7">
        <f t="shared" si="4"/>
        <v>23</v>
      </c>
      <c r="B140" s="73" t="s">
        <v>347</v>
      </c>
      <c r="D140" s="22"/>
      <c r="E140" s="22"/>
      <c r="F140" s="22"/>
      <c r="G140" s="171" t="s">
        <v>348</v>
      </c>
      <c r="H140" s="22"/>
      <c r="I140" s="138" t="s">
        <v>349</v>
      </c>
      <c r="J140" s="7">
        <f t="shared" si="5"/>
        <v>23</v>
      </c>
    </row>
    <row r="141" spans="1:12" x14ac:dyDescent="0.25">
      <c r="A141" s="7">
        <f t="shared" si="4"/>
        <v>24</v>
      </c>
      <c r="B141" s="74"/>
      <c r="D141" s="22"/>
      <c r="E141" s="22"/>
      <c r="F141" s="22"/>
      <c r="G141" s="181"/>
      <c r="H141" s="181"/>
      <c r="I141" s="179"/>
      <c r="J141" s="7">
        <f t="shared" si="5"/>
        <v>24</v>
      </c>
    </row>
    <row r="142" spans="1:12" x14ac:dyDescent="0.25">
      <c r="A142" s="7">
        <f t="shared" si="4"/>
        <v>25</v>
      </c>
      <c r="B142" s="73" t="s">
        <v>350</v>
      </c>
      <c r="C142" s="7"/>
      <c r="D142" s="7"/>
      <c r="E142" s="22"/>
      <c r="F142" s="22"/>
      <c r="G142" s="182">
        <f>(((G135)+(G137/G138)+G129)*G140-(G136/G138))/(1-G140)</f>
        <v>6.8254205029297061E-3</v>
      </c>
      <c r="H142" s="173"/>
      <c r="I142" s="138" t="s">
        <v>351</v>
      </c>
      <c r="J142" s="7">
        <f t="shared" si="5"/>
        <v>25</v>
      </c>
    </row>
    <row r="143" spans="1:12" x14ac:dyDescent="0.25">
      <c r="A143" s="7">
        <f t="shared" si="4"/>
        <v>26</v>
      </c>
      <c r="B143" s="20" t="s">
        <v>352</v>
      </c>
      <c r="G143" s="7"/>
      <c r="H143" s="7"/>
      <c r="I143" s="138"/>
      <c r="J143" s="7">
        <f t="shared" si="5"/>
        <v>26</v>
      </c>
      <c r="K143" s="7"/>
    </row>
    <row r="144" spans="1:12" x14ac:dyDescent="0.25">
      <c r="A144" s="7">
        <f t="shared" si="4"/>
        <v>27</v>
      </c>
      <c r="G144" s="7"/>
      <c r="H144" s="7"/>
      <c r="I144" s="138"/>
      <c r="J144" s="7">
        <f t="shared" si="5"/>
        <v>27</v>
      </c>
      <c r="K144" s="7"/>
    </row>
    <row r="145" spans="1:12" x14ac:dyDescent="0.25">
      <c r="A145" s="7">
        <f t="shared" si="4"/>
        <v>28</v>
      </c>
      <c r="B145" s="10" t="s">
        <v>353</v>
      </c>
      <c r="G145" s="173">
        <f>G142+G129</f>
        <v>2.085829124607029E-2</v>
      </c>
      <c r="H145" s="173"/>
      <c r="I145" s="138" t="s">
        <v>354</v>
      </c>
      <c r="J145" s="7">
        <f t="shared" si="5"/>
        <v>28</v>
      </c>
      <c r="K145" s="7"/>
    </row>
    <row r="146" spans="1:12" x14ac:dyDescent="0.25">
      <c r="A146" s="7">
        <f t="shared" si="4"/>
        <v>29</v>
      </c>
      <c r="G146" s="7"/>
      <c r="H146" s="7"/>
      <c r="I146" s="138"/>
      <c r="J146" s="7">
        <f t="shared" si="5"/>
        <v>29</v>
      </c>
      <c r="K146" s="7"/>
    </row>
    <row r="147" spans="1:12" x14ac:dyDescent="0.25">
      <c r="A147" s="7">
        <f t="shared" si="4"/>
        <v>30</v>
      </c>
      <c r="B147" s="10" t="s">
        <v>355</v>
      </c>
      <c r="G147" s="21">
        <f>G50</f>
        <v>7.1276130673259205E-2</v>
      </c>
      <c r="H147" s="22"/>
      <c r="I147" s="138" t="s">
        <v>356</v>
      </c>
      <c r="J147" s="7">
        <f t="shared" si="5"/>
        <v>30</v>
      </c>
      <c r="K147" s="7"/>
    </row>
    <row r="148" spans="1:12" x14ac:dyDescent="0.25">
      <c r="A148" s="7">
        <f t="shared" si="4"/>
        <v>31</v>
      </c>
      <c r="G148" s="149"/>
      <c r="H148" s="149"/>
      <c r="I148" s="138"/>
      <c r="J148" s="7">
        <f t="shared" si="5"/>
        <v>31</v>
      </c>
      <c r="K148" s="7"/>
    </row>
    <row r="149" spans="1:12" ht="19.5" thickBot="1" x14ac:dyDescent="0.3">
      <c r="A149" s="7">
        <f t="shared" si="4"/>
        <v>32</v>
      </c>
      <c r="B149" s="10" t="s">
        <v>357</v>
      </c>
      <c r="G149" s="183">
        <f>G145+G147</f>
        <v>9.2134421919329496E-2</v>
      </c>
      <c r="H149" s="173"/>
      <c r="I149" s="138" t="s">
        <v>358</v>
      </c>
      <c r="J149" s="7">
        <f t="shared" si="5"/>
        <v>32</v>
      </c>
      <c r="K149" s="184"/>
      <c r="L149" s="174"/>
    </row>
    <row r="150" spans="1:12" ht="17.25" thickTop="1" thickBot="1" x14ac:dyDescent="0.3">
      <c r="A150" s="153">
        <f t="shared" si="4"/>
        <v>33</v>
      </c>
      <c r="B150" s="154"/>
      <c r="C150" s="154"/>
      <c r="D150" s="154"/>
      <c r="E150" s="154"/>
      <c r="F150" s="154"/>
      <c r="G150" s="153"/>
      <c r="H150" s="153"/>
      <c r="I150" s="155"/>
      <c r="J150" s="153">
        <f t="shared" si="5"/>
        <v>33</v>
      </c>
    </row>
    <row r="151" spans="1:12" x14ac:dyDescent="0.25">
      <c r="A151" s="7">
        <f t="shared" si="4"/>
        <v>34</v>
      </c>
      <c r="G151" s="7"/>
      <c r="H151" s="7"/>
      <c r="I151" s="138"/>
      <c r="J151" s="7">
        <f t="shared" si="5"/>
        <v>34</v>
      </c>
    </row>
    <row r="152" spans="1:12" ht="18.75" x14ac:dyDescent="0.25">
      <c r="A152" s="7">
        <f t="shared" si="4"/>
        <v>35</v>
      </c>
      <c r="B152" s="10" t="s">
        <v>359</v>
      </c>
      <c r="E152" s="22"/>
      <c r="F152" s="22"/>
      <c r="G152" s="165"/>
      <c r="H152" s="165"/>
      <c r="I152" s="138"/>
      <c r="J152" s="7">
        <f t="shared" si="5"/>
        <v>35</v>
      </c>
    </row>
    <row r="153" spans="1:12" x14ac:dyDescent="0.25">
      <c r="A153" s="7">
        <f t="shared" si="4"/>
        <v>36</v>
      </c>
      <c r="B153" s="19"/>
      <c r="E153" s="22"/>
      <c r="F153" s="22"/>
      <c r="G153" s="165"/>
      <c r="H153" s="165"/>
      <c r="I153" s="138"/>
      <c r="J153" s="7">
        <f t="shared" si="5"/>
        <v>36</v>
      </c>
      <c r="L153" s="185"/>
    </row>
    <row r="154" spans="1:12" x14ac:dyDescent="0.25">
      <c r="A154" s="7">
        <f t="shared" si="4"/>
        <v>37</v>
      </c>
      <c r="B154" s="10" t="s">
        <v>323</v>
      </c>
      <c r="E154" s="22"/>
      <c r="F154" s="22"/>
      <c r="G154" s="165"/>
      <c r="H154" s="165"/>
      <c r="I154" s="138"/>
      <c r="J154" s="7">
        <f t="shared" si="5"/>
        <v>37</v>
      </c>
    </row>
    <row r="155" spans="1:12" x14ac:dyDescent="0.25">
      <c r="A155" s="7">
        <f t="shared" si="4"/>
        <v>38</v>
      </c>
      <c r="B155" s="22"/>
      <c r="C155" s="22"/>
      <c r="D155" s="22"/>
      <c r="E155" s="22"/>
      <c r="F155" s="22"/>
      <c r="G155" s="165"/>
      <c r="H155" s="165"/>
      <c r="I155" s="138"/>
      <c r="J155" s="7">
        <f t="shared" si="5"/>
        <v>38</v>
      </c>
    </row>
    <row r="156" spans="1:12" x14ac:dyDescent="0.25">
      <c r="A156" s="7">
        <f t="shared" si="4"/>
        <v>39</v>
      </c>
      <c r="B156" s="11" t="s">
        <v>324</v>
      </c>
      <c r="C156" s="22"/>
      <c r="D156" s="22"/>
      <c r="E156" s="22"/>
      <c r="F156" s="22"/>
      <c r="G156" s="165"/>
      <c r="H156" s="165"/>
      <c r="I156" s="166"/>
      <c r="J156" s="7">
        <f t="shared" si="5"/>
        <v>39</v>
      </c>
    </row>
    <row r="157" spans="1:12" x14ac:dyDescent="0.25">
      <c r="A157" s="7">
        <f t="shared" si="4"/>
        <v>40</v>
      </c>
      <c r="B157" s="73" t="s">
        <v>360</v>
      </c>
      <c r="D157" s="22"/>
      <c r="E157" s="22"/>
      <c r="F157" s="22"/>
      <c r="G157" s="167">
        <f>G65</f>
        <v>0</v>
      </c>
      <c r="H157" s="244"/>
      <c r="I157" s="138" t="s">
        <v>361</v>
      </c>
      <c r="J157" s="7">
        <f t="shared" si="5"/>
        <v>40</v>
      </c>
      <c r="K157" s="7"/>
    </row>
    <row r="158" spans="1:12" x14ac:dyDescent="0.25">
      <c r="A158" s="7">
        <f t="shared" si="4"/>
        <v>41</v>
      </c>
      <c r="B158" s="73" t="s">
        <v>327</v>
      </c>
      <c r="D158" s="22"/>
      <c r="E158" s="22"/>
      <c r="F158" s="22"/>
      <c r="G158" s="186">
        <v>0</v>
      </c>
      <c r="H158" s="22"/>
      <c r="I158" s="138" t="s">
        <v>303</v>
      </c>
      <c r="J158" s="7">
        <f t="shared" si="5"/>
        <v>41</v>
      </c>
      <c r="K158" s="7"/>
    </row>
    <row r="159" spans="1:12" x14ac:dyDescent="0.25">
      <c r="A159" s="7">
        <f t="shared" si="4"/>
        <v>42</v>
      </c>
      <c r="B159" s="73" t="s">
        <v>329</v>
      </c>
      <c r="D159" s="22"/>
      <c r="E159" s="22"/>
      <c r="F159" s="22"/>
      <c r="G159" s="186">
        <v>0</v>
      </c>
      <c r="H159" s="22"/>
      <c r="I159" s="138" t="s">
        <v>303</v>
      </c>
      <c r="J159" s="7">
        <f t="shared" si="5"/>
        <v>42</v>
      </c>
      <c r="K159" s="22"/>
    </row>
    <row r="160" spans="1:12" x14ac:dyDescent="0.25">
      <c r="A160" s="7">
        <f t="shared" si="4"/>
        <v>43</v>
      </c>
      <c r="B160" s="73" t="s">
        <v>331</v>
      </c>
      <c r="D160" s="22"/>
      <c r="E160" s="169"/>
      <c r="F160" s="22"/>
      <c r="G160" s="251">
        <v>5025245.3929330893</v>
      </c>
      <c r="H160" s="170" t="s">
        <v>60</v>
      </c>
      <c r="I160" s="138" t="s">
        <v>332</v>
      </c>
      <c r="J160" s="7">
        <f t="shared" si="5"/>
        <v>43</v>
      </c>
    </row>
    <row r="161" spans="1:12" x14ac:dyDescent="0.25">
      <c r="A161" s="7">
        <f t="shared" si="4"/>
        <v>44</v>
      </c>
      <c r="B161" s="73" t="s">
        <v>333</v>
      </c>
      <c r="D161" s="18"/>
      <c r="E161" s="22"/>
      <c r="F161" s="22"/>
      <c r="G161" s="171" t="s">
        <v>334</v>
      </c>
      <c r="H161" s="22"/>
      <c r="I161" s="138" t="s">
        <v>335</v>
      </c>
      <c r="J161" s="7">
        <f t="shared" si="5"/>
        <v>44</v>
      </c>
      <c r="L161" s="172"/>
    </row>
    <row r="162" spans="1:12" x14ac:dyDescent="0.25">
      <c r="A162" s="7">
        <f t="shared" si="4"/>
        <v>45</v>
      </c>
      <c r="G162" s="7"/>
      <c r="H162" s="7"/>
      <c r="J162" s="7">
        <f t="shared" si="5"/>
        <v>45</v>
      </c>
    </row>
    <row r="163" spans="1:12" x14ac:dyDescent="0.25">
      <c r="A163" s="7">
        <f t="shared" si="4"/>
        <v>46</v>
      </c>
      <c r="B163" s="73" t="s">
        <v>336</v>
      </c>
      <c r="D163" s="22"/>
      <c r="E163" s="22"/>
      <c r="F163" s="22"/>
      <c r="G163" s="173">
        <f>(((G157)+(G159/G160))*G161-(G158/G160))/(1-G161)</f>
        <v>0</v>
      </c>
      <c r="H163" s="170"/>
      <c r="I163" s="138" t="s">
        <v>337</v>
      </c>
      <c r="J163" s="7">
        <f t="shared" si="5"/>
        <v>46</v>
      </c>
      <c r="L163" s="174"/>
    </row>
    <row r="164" spans="1:12" x14ac:dyDescent="0.25">
      <c r="A164" s="7">
        <f t="shared" si="4"/>
        <v>47</v>
      </c>
      <c r="B164" s="20" t="s">
        <v>338</v>
      </c>
      <c r="G164" s="7"/>
      <c r="H164" s="7"/>
      <c r="J164" s="7">
        <f t="shared" si="5"/>
        <v>47</v>
      </c>
    </row>
    <row r="165" spans="1:12" x14ac:dyDescent="0.25">
      <c r="A165" s="7">
        <f t="shared" si="4"/>
        <v>48</v>
      </c>
      <c r="G165" s="7"/>
      <c r="H165" s="7"/>
      <c r="J165" s="7">
        <f t="shared" si="5"/>
        <v>48</v>
      </c>
    </row>
    <row r="166" spans="1:12" x14ac:dyDescent="0.25">
      <c r="A166" s="7">
        <f t="shared" si="4"/>
        <v>49</v>
      </c>
      <c r="B166" s="10" t="s">
        <v>339</v>
      </c>
      <c r="C166" s="22"/>
      <c r="D166" s="22"/>
      <c r="E166" s="22"/>
      <c r="F166" s="22"/>
      <c r="G166" s="176"/>
      <c r="H166" s="176"/>
      <c r="I166" s="177"/>
      <c r="J166" s="7">
        <f t="shared" si="5"/>
        <v>49</v>
      </c>
      <c r="K166" s="178"/>
    </row>
    <row r="167" spans="1:12" x14ac:dyDescent="0.25">
      <c r="A167" s="7">
        <f t="shared" si="4"/>
        <v>50</v>
      </c>
      <c r="B167" s="14"/>
      <c r="C167" s="22"/>
      <c r="D167" s="22"/>
      <c r="E167" s="22"/>
      <c r="F167" s="22"/>
      <c r="G167" s="176"/>
      <c r="H167" s="176"/>
      <c r="I167" s="179"/>
      <c r="J167" s="7">
        <f t="shared" si="5"/>
        <v>50</v>
      </c>
      <c r="K167" s="22"/>
    </row>
    <row r="168" spans="1:12" x14ac:dyDescent="0.25">
      <c r="A168" s="7">
        <f t="shared" si="4"/>
        <v>51</v>
      </c>
      <c r="B168" s="11" t="s">
        <v>324</v>
      </c>
      <c r="C168" s="22"/>
      <c r="D168" s="22"/>
      <c r="E168" s="22"/>
      <c r="F168" s="22"/>
      <c r="G168" s="176"/>
      <c r="H168" s="176"/>
      <c r="I168" s="179"/>
      <c r="J168" s="7">
        <f t="shared" si="5"/>
        <v>51</v>
      </c>
      <c r="K168" s="22"/>
    </row>
    <row r="169" spans="1:12" x14ac:dyDescent="0.25">
      <c r="A169" s="7">
        <f t="shared" si="4"/>
        <v>52</v>
      </c>
      <c r="B169" s="73" t="s">
        <v>360</v>
      </c>
      <c r="D169" s="22"/>
      <c r="E169" s="22"/>
      <c r="F169" s="22"/>
      <c r="G169" s="149">
        <f>G157</f>
        <v>0</v>
      </c>
      <c r="H169" s="170"/>
      <c r="I169" s="138" t="s">
        <v>362</v>
      </c>
      <c r="J169" s="7">
        <f t="shared" si="5"/>
        <v>52</v>
      </c>
      <c r="K169" s="7"/>
    </row>
    <row r="170" spans="1:12" x14ac:dyDescent="0.25">
      <c r="A170" s="7">
        <f t="shared" si="4"/>
        <v>53</v>
      </c>
      <c r="B170" s="73" t="s">
        <v>341</v>
      </c>
      <c r="D170" s="22"/>
      <c r="E170" s="22"/>
      <c r="F170" s="22"/>
      <c r="G170" s="186">
        <v>0</v>
      </c>
      <c r="H170" s="149"/>
      <c r="I170" s="138" t="s">
        <v>303</v>
      </c>
      <c r="J170" s="7">
        <f t="shared" si="5"/>
        <v>53</v>
      </c>
      <c r="K170" s="7"/>
    </row>
    <row r="171" spans="1:12" x14ac:dyDescent="0.25">
      <c r="A171" s="7">
        <f t="shared" si="4"/>
        <v>54</v>
      </c>
      <c r="B171" s="73" t="s">
        <v>329</v>
      </c>
      <c r="D171" s="22"/>
      <c r="E171" s="22"/>
      <c r="F171" s="22"/>
      <c r="G171" s="84">
        <f>G159</f>
        <v>0</v>
      </c>
      <c r="H171" s="180"/>
      <c r="I171" s="138" t="s">
        <v>363</v>
      </c>
      <c r="J171" s="7">
        <f t="shared" si="5"/>
        <v>54</v>
      </c>
      <c r="K171" s="7"/>
    </row>
    <row r="172" spans="1:12" x14ac:dyDescent="0.25">
      <c r="A172" s="7">
        <f t="shared" si="4"/>
        <v>55</v>
      </c>
      <c r="B172" s="73" t="s">
        <v>331</v>
      </c>
      <c r="D172" s="22"/>
      <c r="E172" s="22"/>
      <c r="F172" s="22"/>
      <c r="G172" s="252">
        <f>G160</f>
        <v>5025245.3929330893</v>
      </c>
      <c r="H172" s="170" t="s">
        <v>60</v>
      </c>
      <c r="I172" s="138" t="s">
        <v>364</v>
      </c>
      <c r="J172" s="7">
        <f t="shared" si="5"/>
        <v>55</v>
      </c>
      <c r="K172" s="7"/>
    </row>
    <row r="173" spans="1:12" x14ac:dyDescent="0.25">
      <c r="A173" s="7">
        <f t="shared" si="4"/>
        <v>56</v>
      </c>
      <c r="B173" s="73" t="s">
        <v>345</v>
      </c>
      <c r="D173" s="22"/>
      <c r="E173" s="22"/>
      <c r="F173" s="22"/>
      <c r="G173" s="173">
        <f>G163</f>
        <v>0</v>
      </c>
      <c r="H173" s="170"/>
      <c r="I173" s="138" t="s">
        <v>365</v>
      </c>
      <c r="J173" s="7">
        <f t="shared" si="5"/>
        <v>56</v>
      </c>
    </row>
    <row r="174" spans="1:12" x14ac:dyDescent="0.25">
      <c r="A174" s="7">
        <f t="shared" si="4"/>
        <v>57</v>
      </c>
      <c r="B174" s="73" t="s">
        <v>347</v>
      </c>
      <c r="D174" s="22"/>
      <c r="E174" s="22"/>
      <c r="F174" s="22"/>
      <c r="G174" s="171" t="s">
        <v>348</v>
      </c>
      <c r="H174" s="22"/>
      <c r="I174" s="138" t="s">
        <v>349</v>
      </c>
      <c r="J174" s="7">
        <f t="shared" si="5"/>
        <v>57</v>
      </c>
    </row>
    <row r="175" spans="1:12" x14ac:dyDescent="0.25">
      <c r="A175" s="7">
        <f t="shared" si="4"/>
        <v>58</v>
      </c>
      <c r="B175" s="74"/>
      <c r="D175" s="22"/>
      <c r="E175" s="22"/>
      <c r="F175" s="22"/>
      <c r="G175" s="181"/>
      <c r="H175" s="181"/>
      <c r="I175" s="179"/>
      <c r="J175" s="7">
        <f t="shared" si="5"/>
        <v>58</v>
      </c>
      <c r="K175" s="187"/>
    </row>
    <row r="176" spans="1:12" x14ac:dyDescent="0.25">
      <c r="A176" s="7">
        <f t="shared" si="4"/>
        <v>59</v>
      </c>
      <c r="B176" s="73" t="s">
        <v>350</v>
      </c>
      <c r="C176" s="7"/>
      <c r="D176" s="7"/>
      <c r="E176" s="22"/>
      <c r="F176" s="22"/>
      <c r="G176" s="182">
        <f>(((G169)+(G171/G172)+G163)*G174-(G170/G172))/(1-G174)</f>
        <v>0</v>
      </c>
      <c r="H176" s="170"/>
      <c r="I176" s="138" t="s">
        <v>351</v>
      </c>
      <c r="J176" s="7">
        <f t="shared" si="5"/>
        <v>59</v>
      </c>
    </row>
    <row r="177" spans="1:12" x14ac:dyDescent="0.25">
      <c r="A177" s="7">
        <f t="shared" si="4"/>
        <v>60</v>
      </c>
      <c r="B177" s="20" t="s">
        <v>352</v>
      </c>
      <c r="G177" s="7"/>
      <c r="H177" s="7"/>
      <c r="I177" s="138"/>
      <c r="J177" s="7">
        <f t="shared" si="5"/>
        <v>60</v>
      </c>
      <c r="K177" s="7"/>
    </row>
    <row r="178" spans="1:12" x14ac:dyDescent="0.25">
      <c r="A178" s="7">
        <f t="shared" si="4"/>
        <v>61</v>
      </c>
      <c r="G178" s="7"/>
      <c r="H178" s="7"/>
      <c r="I178" s="138"/>
      <c r="J178" s="7">
        <f t="shared" si="5"/>
        <v>61</v>
      </c>
      <c r="K178" s="7"/>
    </row>
    <row r="179" spans="1:12" x14ac:dyDescent="0.25">
      <c r="A179" s="7">
        <f t="shared" si="4"/>
        <v>62</v>
      </c>
      <c r="B179" s="10" t="s">
        <v>353</v>
      </c>
      <c r="G179" s="173">
        <f>G176+G163</f>
        <v>0</v>
      </c>
      <c r="H179" s="170"/>
      <c r="I179" s="138" t="s">
        <v>366</v>
      </c>
      <c r="J179" s="7">
        <f t="shared" si="5"/>
        <v>62</v>
      </c>
      <c r="K179" s="7"/>
    </row>
    <row r="180" spans="1:12" x14ac:dyDescent="0.25">
      <c r="A180" s="7">
        <f t="shared" si="4"/>
        <v>63</v>
      </c>
      <c r="G180" s="7"/>
      <c r="H180" s="7"/>
      <c r="I180" s="138"/>
      <c r="J180" s="7">
        <f t="shared" si="5"/>
        <v>63</v>
      </c>
      <c r="K180" s="7"/>
    </row>
    <row r="181" spans="1:12" x14ac:dyDescent="0.25">
      <c r="A181" s="7">
        <f t="shared" si="4"/>
        <v>64</v>
      </c>
      <c r="B181" s="10" t="s">
        <v>367</v>
      </c>
      <c r="G181" s="182">
        <f>G63</f>
        <v>0</v>
      </c>
      <c r="H181" s="170"/>
      <c r="I181" s="138" t="s">
        <v>368</v>
      </c>
      <c r="J181" s="7">
        <f t="shared" si="5"/>
        <v>64</v>
      </c>
      <c r="K181" s="7"/>
    </row>
    <row r="182" spans="1:12" x14ac:dyDescent="0.25">
      <c r="A182" s="7">
        <f t="shared" si="4"/>
        <v>65</v>
      </c>
      <c r="G182" s="149"/>
      <c r="H182" s="149"/>
      <c r="I182" s="138"/>
      <c r="J182" s="7">
        <f t="shared" si="5"/>
        <v>65</v>
      </c>
      <c r="K182" s="7"/>
    </row>
    <row r="183" spans="1:12" ht="19.5" thickBot="1" x14ac:dyDescent="0.3">
      <c r="A183" s="7">
        <f t="shared" si="4"/>
        <v>66</v>
      </c>
      <c r="B183" s="10" t="s">
        <v>369</v>
      </c>
      <c r="G183" s="183">
        <f>G179+G181</f>
        <v>0</v>
      </c>
      <c r="H183" s="170"/>
      <c r="I183" s="138" t="s">
        <v>370</v>
      </c>
      <c r="J183" s="7">
        <f t="shared" si="5"/>
        <v>66</v>
      </c>
      <c r="K183" s="184"/>
      <c r="L183" s="174"/>
    </row>
    <row r="184" spans="1:12" ht="16.5" thickTop="1" x14ac:dyDescent="0.25">
      <c r="B184" s="10"/>
      <c r="G184" s="188"/>
      <c r="H184" s="188"/>
      <c r="I184" s="138"/>
      <c r="J184" s="7"/>
      <c r="K184" s="184"/>
      <c r="L184" s="174"/>
    </row>
    <row r="185" spans="1:12" x14ac:dyDescent="0.25">
      <c r="B185" s="10"/>
      <c r="G185" s="188"/>
      <c r="H185" s="188"/>
      <c r="I185" s="138"/>
      <c r="J185" s="7"/>
      <c r="K185" s="184"/>
      <c r="L185" s="174"/>
    </row>
    <row r="186" spans="1:12" ht="33" customHeight="1" x14ac:dyDescent="0.25">
      <c r="A186" s="253" t="s">
        <v>60</v>
      </c>
      <c r="B186" s="273" t="s">
        <v>431</v>
      </c>
      <c r="C186" s="273"/>
      <c r="D186" s="273"/>
      <c r="E186" s="273"/>
      <c r="F186" s="273"/>
      <c r="G186" s="273"/>
      <c r="H186" s="273"/>
      <c r="I186" s="273"/>
      <c r="J186" s="7"/>
      <c r="K186" s="184"/>
      <c r="L186" s="174"/>
    </row>
    <row r="187" spans="1:12" x14ac:dyDescent="0.25">
      <c r="A187" s="170"/>
      <c r="B187" s="189"/>
      <c r="G187" s="188"/>
      <c r="H187" s="188"/>
      <c r="I187" s="138"/>
      <c r="J187" s="7"/>
      <c r="K187" s="184"/>
      <c r="L187" s="174"/>
    </row>
    <row r="188" spans="1:12" x14ac:dyDescent="0.25">
      <c r="A188" s="51"/>
      <c r="B188" s="74"/>
      <c r="C188" s="190"/>
      <c r="D188" s="190"/>
      <c r="E188" s="190"/>
      <c r="F188" s="190"/>
      <c r="G188" s="191"/>
      <c r="H188" s="191"/>
      <c r="I188" s="192"/>
      <c r="J188" s="7"/>
    </row>
    <row r="189" spans="1:12" x14ac:dyDescent="0.25">
      <c r="A189" s="51"/>
      <c r="B189" s="74"/>
      <c r="C189" s="190"/>
      <c r="D189" s="190"/>
      <c r="E189" s="190"/>
      <c r="F189" s="190"/>
      <c r="G189" s="191"/>
      <c r="H189" s="191"/>
      <c r="I189" s="192"/>
      <c r="J189" s="7"/>
    </row>
    <row r="190" spans="1:12" x14ac:dyDescent="0.25">
      <c r="B190" s="278" t="s">
        <v>20</v>
      </c>
      <c r="C190" s="278"/>
      <c r="D190" s="278"/>
      <c r="E190" s="278"/>
      <c r="F190" s="278"/>
      <c r="G190" s="278"/>
      <c r="H190" s="278"/>
      <c r="I190" s="278"/>
      <c r="J190" s="7"/>
    </row>
    <row r="191" spans="1:12" x14ac:dyDescent="0.25">
      <c r="B191" s="278" t="s">
        <v>226</v>
      </c>
      <c r="C191" s="278"/>
      <c r="D191" s="278"/>
      <c r="E191" s="278"/>
      <c r="F191" s="278"/>
      <c r="G191" s="278"/>
      <c r="H191" s="278"/>
      <c r="I191" s="278"/>
      <c r="J191" s="7"/>
    </row>
    <row r="192" spans="1:12" x14ac:dyDescent="0.25">
      <c r="B192" s="278" t="s">
        <v>227</v>
      </c>
      <c r="C192" s="278"/>
      <c r="D192" s="278"/>
      <c r="E192" s="278"/>
      <c r="F192" s="278"/>
      <c r="G192" s="278"/>
      <c r="H192" s="278"/>
      <c r="I192" s="278"/>
      <c r="J192" s="7"/>
    </row>
    <row r="193" spans="1:10" x14ac:dyDescent="0.25">
      <c r="B193" s="274" t="str">
        <f>B5</f>
        <v>Base Period &amp; True-Up Period 12 - Months Ending December 31, 2022</v>
      </c>
      <c r="C193" s="274"/>
      <c r="D193" s="274"/>
      <c r="E193" s="274"/>
      <c r="F193" s="274"/>
      <c r="G193" s="274"/>
      <c r="H193" s="274"/>
      <c r="I193" s="274"/>
      <c r="J193" s="7"/>
    </row>
    <row r="194" spans="1:10" x14ac:dyDescent="0.25">
      <c r="B194" s="276" t="s">
        <v>2</v>
      </c>
      <c r="C194" s="277"/>
      <c r="D194" s="277"/>
      <c r="E194" s="277"/>
      <c r="F194" s="277"/>
      <c r="G194" s="277"/>
      <c r="H194" s="277"/>
      <c r="I194" s="277"/>
      <c r="J194" s="7"/>
    </row>
    <row r="195" spans="1:10" x14ac:dyDescent="0.25">
      <c r="B195" s="7"/>
      <c r="C195" s="7"/>
      <c r="D195" s="7"/>
      <c r="E195" s="7"/>
      <c r="F195" s="7"/>
      <c r="G195" s="22"/>
      <c r="H195" s="22"/>
      <c r="I195" s="138"/>
      <c r="J195" s="7"/>
    </row>
    <row r="196" spans="1:10" x14ac:dyDescent="0.25">
      <c r="A196" s="7" t="s">
        <v>3</v>
      </c>
      <c r="B196" s="22"/>
      <c r="C196" s="22"/>
      <c r="D196" s="22"/>
      <c r="E196" s="22"/>
      <c r="F196" s="22"/>
      <c r="G196" s="22"/>
      <c r="H196" s="22"/>
      <c r="I196" s="138"/>
      <c r="J196" s="7" t="s">
        <v>3</v>
      </c>
    </row>
    <row r="197" spans="1:10" x14ac:dyDescent="0.25">
      <c r="A197" s="7" t="s">
        <v>7</v>
      </c>
      <c r="B197" s="7"/>
      <c r="C197" s="7"/>
      <c r="D197" s="7"/>
      <c r="E197" s="7"/>
      <c r="F197" s="7"/>
      <c r="G197" s="9" t="s">
        <v>5</v>
      </c>
      <c r="H197" s="22"/>
      <c r="I197" s="140" t="s">
        <v>6</v>
      </c>
      <c r="J197" s="7" t="s">
        <v>7</v>
      </c>
    </row>
    <row r="198" spans="1:10" x14ac:dyDescent="0.25">
      <c r="G198" s="7"/>
      <c r="H198" s="7"/>
      <c r="I198" s="138"/>
      <c r="J198" s="7"/>
    </row>
    <row r="199" spans="1:10" ht="18.75" x14ac:dyDescent="0.25">
      <c r="A199" s="7">
        <v>1</v>
      </c>
      <c r="B199" s="10" t="s">
        <v>371</v>
      </c>
      <c r="E199" s="22"/>
      <c r="F199" s="22"/>
      <c r="G199" s="165"/>
      <c r="H199" s="165"/>
      <c r="I199" s="138"/>
      <c r="J199" s="7">
        <v>1</v>
      </c>
    </row>
    <row r="200" spans="1:10" x14ac:dyDescent="0.25">
      <c r="A200" s="7">
        <f>A199+1</f>
        <v>2</v>
      </c>
      <c r="B200" s="19"/>
      <c r="E200" s="22"/>
      <c r="F200" s="22"/>
      <c r="G200" s="165"/>
      <c r="H200" s="165"/>
      <c r="I200" s="138"/>
      <c r="J200" s="7">
        <f>J199+1</f>
        <v>2</v>
      </c>
    </row>
    <row r="201" spans="1:10" x14ac:dyDescent="0.25">
      <c r="A201" s="7">
        <f>A200+1</f>
        <v>3</v>
      </c>
      <c r="B201" s="10" t="s">
        <v>323</v>
      </c>
      <c r="E201" s="22"/>
      <c r="F201" s="22"/>
      <c r="G201" s="165"/>
      <c r="H201" s="165"/>
      <c r="I201" s="138"/>
      <c r="J201" s="7">
        <f>J200+1</f>
        <v>3</v>
      </c>
    </row>
    <row r="202" spans="1:10" x14ac:dyDescent="0.25">
      <c r="A202" s="7">
        <f>A201+1</f>
        <v>4</v>
      </c>
      <c r="B202" s="22"/>
      <c r="C202" s="22"/>
      <c r="D202" s="22"/>
      <c r="E202" s="22"/>
      <c r="F202" s="22"/>
      <c r="G202" s="165"/>
      <c r="H202" s="165"/>
      <c r="I202" s="138"/>
      <c r="J202" s="7">
        <f>J201+1</f>
        <v>4</v>
      </c>
    </row>
    <row r="203" spans="1:10" x14ac:dyDescent="0.25">
      <c r="A203" s="7">
        <f t="shared" ref="A203:A264" si="6">A202+1</f>
        <v>5</v>
      </c>
      <c r="B203" s="11" t="s">
        <v>324</v>
      </c>
      <c r="C203" s="22"/>
      <c r="D203" s="22"/>
      <c r="E203" s="22"/>
      <c r="F203" s="22"/>
      <c r="G203" s="165"/>
      <c r="H203" s="165"/>
      <c r="I203" s="166"/>
      <c r="J203" s="7">
        <f t="shared" ref="J203:J264" si="7">J202+1</f>
        <v>5</v>
      </c>
    </row>
    <row r="204" spans="1:10" x14ac:dyDescent="0.25">
      <c r="A204" s="7">
        <f t="shared" si="6"/>
        <v>6</v>
      </c>
      <c r="B204" s="73" t="s">
        <v>325</v>
      </c>
      <c r="D204" s="22"/>
      <c r="E204" s="22"/>
      <c r="F204" s="22"/>
      <c r="G204" s="167">
        <f>G90</f>
        <v>0</v>
      </c>
      <c r="H204" s="22"/>
      <c r="I204" s="138" t="s">
        <v>372</v>
      </c>
      <c r="J204" s="7">
        <f t="shared" si="7"/>
        <v>6</v>
      </c>
    </row>
    <row r="205" spans="1:10" x14ac:dyDescent="0.25">
      <c r="A205" s="7">
        <f t="shared" si="6"/>
        <v>7</v>
      </c>
      <c r="B205" s="73" t="s">
        <v>327</v>
      </c>
      <c r="D205" s="22"/>
      <c r="E205" s="22"/>
      <c r="F205" s="22"/>
      <c r="G205" s="186">
        <v>0</v>
      </c>
      <c r="H205" s="22"/>
      <c r="I205" s="138" t="s">
        <v>373</v>
      </c>
      <c r="J205" s="7">
        <f t="shared" si="7"/>
        <v>7</v>
      </c>
    </row>
    <row r="206" spans="1:10" x14ac:dyDescent="0.25">
      <c r="A206" s="7">
        <f t="shared" si="6"/>
        <v>8</v>
      </c>
      <c r="B206" s="73" t="s">
        <v>329</v>
      </c>
      <c r="D206" s="22"/>
      <c r="E206" s="22"/>
      <c r="F206" s="22"/>
      <c r="G206" s="168">
        <v>0</v>
      </c>
      <c r="H206" s="22"/>
      <c r="I206" s="160"/>
      <c r="J206" s="7">
        <f t="shared" si="7"/>
        <v>8</v>
      </c>
    </row>
    <row r="207" spans="1:10" x14ac:dyDescent="0.25">
      <c r="A207" s="7">
        <f t="shared" si="6"/>
        <v>9</v>
      </c>
      <c r="B207" s="73" t="s">
        <v>374</v>
      </c>
      <c r="D207" s="22"/>
      <c r="E207" s="22"/>
      <c r="F207" s="22"/>
      <c r="G207" s="91">
        <v>0</v>
      </c>
      <c r="H207" s="22"/>
      <c r="I207" s="138" t="s">
        <v>375</v>
      </c>
      <c r="J207" s="7">
        <f t="shared" si="7"/>
        <v>9</v>
      </c>
    </row>
    <row r="208" spans="1:10" x14ac:dyDescent="0.25">
      <c r="A208" s="7">
        <f t="shared" si="6"/>
        <v>10</v>
      </c>
      <c r="B208" s="73" t="s">
        <v>333</v>
      </c>
      <c r="D208" s="22"/>
      <c r="E208" s="22"/>
      <c r="F208" s="22"/>
      <c r="G208" s="193" t="str">
        <f>G127</f>
        <v>21%</v>
      </c>
      <c r="H208" s="22"/>
      <c r="I208" s="138" t="s">
        <v>376</v>
      </c>
      <c r="J208" s="7">
        <f t="shared" si="7"/>
        <v>10</v>
      </c>
    </row>
    <row r="209" spans="1:10" x14ac:dyDescent="0.25">
      <c r="A209" s="7">
        <f t="shared" si="6"/>
        <v>11</v>
      </c>
      <c r="G209" s="7"/>
      <c r="H209" s="7"/>
      <c r="J209" s="7">
        <f t="shared" si="7"/>
        <v>11</v>
      </c>
    </row>
    <row r="210" spans="1:10" x14ac:dyDescent="0.25">
      <c r="A210" s="7">
        <f t="shared" si="6"/>
        <v>12</v>
      </c>
      <c r="B210" s="73" t="s">
        <v>377</v>
      </c>
      <c r="D210" s="22"/>
      <c r="E210" s="22"/>
      <c r="F210" s="22"/>
      <c r="G210" s="173">
        <f>IFERROR((((G204)+(G206/G207))*G208-(G205/G207))/(1-G208),0)</f>
        <v>0</v>
      </c>
      <c r="H210" s="173"/>
      <c r="I210" s="138" t="s">
        <v>378</v>
      </c>
      <c r="J210" s="7">
        <f t="shared" si="7"/>
        <v>12</v>
      </c>
    </row>
    <row r="211" spans="1:10" x14ac:dyDescent="0.25">
      <c r="A211" s="7">
        <f t="shared" si="6"/>
        <v>13</v>
      </c>
      <c r="B211" s="20" t="s">
        <v>338</v>
      </c>
      <c r="D211" s="20"/>
      <c r="G211" s="149"/>
      <c r="H211" s="149"/>
      <c r="J211" s="7">
        <f t="shared" si="7"/>
        <v>13</v>
      </c>
    </row>
    <row r="212" spans="1:10" x14ac:dyDescent="0.25">
      <c r="A212" s="7">
        <f t="shared" si="6"/>
        <v>14</v>
      </c>
      <c r="G212" s="7"/>
      <c r="H212" s="7"/>
      <c r="J212" s="7">
        <f t="shared" si="7"/>
        <v>14</v>
      </c>
    </row>
    <row r="213" spans="1:10" x14ac:dyDescent="0.25">
      <c r="A213" s="7">
        <f t="shared" si="6"/>
        <v>15</v>
      </c>
      <c r="B213" s="10" t="s">
        <v>339</v>
      </c>
      <c r="C213" s="22"/>
      <c r="D213" s="22"/>
      <c r="E213" s="22"/>
      <c r="F213" s="22"/>
      <c r="G213" s="176"/>
      <c r="H213" s="176"/>
      <c r="I213" s="177"/>
      <c r="J213" s="7">
        <f t="shared" si="7"/>
        <v>15</v>
      </c>
    </row>
    <row r="214" spans="1:10" x14ac:dyDescent="0.25">
      <c r="A214" s="7">
        <f t="shared" si="6"/>
        <v>16</v>
      </c>
      <c r="B214" s="14"/>
      <c r="C214" s="22"/>
      <c r="D214" s="22"/>
      <c r="E214" s="22"/>
      <c r="F214" s="22"/>
      <c r="G214" s="176"/>
      <c r="H214" s="176"/>
      <c r="I214" s="166"/>
      <c r="J214" s="7">
        <f t="shared" si="7"/>
        <v>16</v>
      </c>
    </row>
    <row r="215" spans="1:10" x14ac:dyDescent="0.25">
      <c r="A215" s="7">
        <f t="shared" si="6"/>
        <v>17</v>
      </c>
      <c r="B215" s="11" t="s">
        <v>324</v>
      </c>
      <c r="C215" s="22"/>
      <c r="D215" s="22"/>
      <c r="E215" s="22"/>
      <c r="F215" s="22"/>
      <c r="G215" s="176"/>
      <c r="H215" s="176"/>
      <c r="I215" s="166"/>
      <c r="J215" s="7">
        <f t="shared" si="7"/>
        <v>17</v>
      </c>
    </row>
    <row r="216" spans="1:10" x14ac:dyDescent="0.25">
      <c r="A216" s="7">
        <f t="shared" si="6"/>
        <v>18</v>
      </c>
      <c r="B216" s="73" t="s">
        <v>325</v>
      </c>
      <c r="D216" s="22"/>
      <c r="E216" s="22"/>
      <c r="F216" s="22"/>
      <c r="G216" s="149">
        <f>G204</f>
        <v>0</v>
      </c>
      <c r="H216" s="149"/>
      <c r="I216" s="138" t="s">
        <v>340</v>
      </c>
      <c r="J216" s="7">
        <f t="shared" si="7"/>
        <v>18</v>
      </c>
    </row>
    <row r="217" spans="1:10" x14ac:dyDescent="0.25">
      <c r="A217" s="7">
        <f t="shared" si="6"/>
        <v>19</v>
      </c>
      <c r="B217" s="73" t="s">
        <v>341</v>
      </c>
      <c r="D217" s="22"/>
      <c r="E217" s="22"/>
      <c r="F217" s="22"/>
      <c r="G217" s="186">
        <v>0</v>
      </c>
      <c r="H217" s="149"/>
      <c r="I217" s="138" t="s">
        <v>373</v>
      </c>
      <c r="J217" s="7">
        <f t="shared" si="7"/>
        <v>19</v>
      </c>
    </row>
    <row r="218" spans="1:10" x14ac:dyDescent="0.25">
      <c r="A218" s="7">
        <f t="shared" si="6"/>
        <v>20</v>
      </c>
      <c r="B218" s="73" t="s">
        <v>329</v>
      </c>
      <c r="D218" s="22"/>
      <c r="E218" s="22"/>
      <c r="F218" s="22"/>
      <c r="G218" s="180">
        <f>G206</f>
        <v>0</v>
      </c>
      <c r="H218" s="180"/>
      <c r="I218" s="138" t="s">
        <v>343</v>
      </c>
      <c r="J218" s="7">
        <f t="shared" si="7"/>
        <v>20</v>
      </c>
    </row>
    <row r="219" spans="1:10" x14ac:dyDescent="0.25">
      <c r="A219" s="7">
        <f t="shared" si="6"/>
        <v>21</v>
      </c>
      <c r="B219" s="73" t="s">
        <v>374</v>
      </c>
      <c r="D219" s="22"/>
      <c r="E219" s="22"/>
      <c r="F219" s="22"/>
      <c r="G219" s="180">
        <f>G207</f>
        <v>0</v>
      </c>
      <c r="H219" s="180"/>
      <c r="I219" s="138" t="s">
        <v>344</v>
      </c>
      <c r="J219" s="7">
        <f t="shared" si="7"/>
        <v>21</v>
      </c>
    </row>
    <row r="220" spans="1:10" x14ac:dyDescent="0.25">
      <c r="A220" s="7">
        <f t="shared" si="6"/>
        <v>22</v>
      </c>
      <c r="B220" s="73" t="s">
        <v>345</v>
      </c>
      <c r="D220" s="22"/>
      <c r="E220" s="22"/>
      <c r="F220" s="22"/>
      <c r="G220" s="173">
        <f>G210</f>
        <v>0</v>
      </c>
      <c r="H220" s="173"/>
      <c r="I220" s="138" t="s">
        <v>346</v>
      </c>
      <c r="J220" s="7">
        <f t="shared" si="7"/>
        <v>22</v>
      </c>
    </row>
    <row r="221" spans="1:10" x14ac:dyDescent="0.25">
      <c r="A221" s="7">
        <f t="shared" si="6"/>
        <v>23</v>
      </c>
      <c r="B221" s="73" t="s">
        <v>347</v>
      </c>
      <c r="D221" s="22"/>
      <c r="E221" s="22"/>
      <c r="F221" s="22"/>
      <c r="G221" s="194" t="str">
        <f>G140</f>
        <v>8.84%</v>
      </c>
      <c r="H221" s="22"/>
      <c r="I221" s="138" t="s">
        <v>379</v>
      </c>
      <c r="J221" s="7">
        <f t="shared" si="7"/>
        <v>23</v>
      </c>
    </row>
    <row r="222" spans="1:10" x14ac:dyDescent="0.25">
      <c r="A222" s="7">
        <f t="shared" si="6"/>
        <v>24</v>
      </c>
      <c r="B222" s="74"/>
      <c r="D222" s="22"/>
      <c r="E222" s="22"/>
      <c r="F222" s="22"/>
      <c r="G222" s="181"/>
      <c r="H222" s="181"/>
      <c r="I222" s="179"/>
      <c r="J222" s="7">
        <f t="shared" si="7"/>
        <v>24</v>
      </c>
    </row>
    <row r="223" spans="1:10" x14ac:dyDescent="0.25">
      <c r="A223" s="7">
        <f t="shared" si="6"/>
        <v>25</v>
      </c>
      <c r="B223" s="73" t="s">
        <v>350</v>
      </c>
      <c r="C223" s="7"/>
      <c r="D223" s="7"/>
      <c r="E223" s="22"/>
      <c r="F223" s="22"/>
      <c r="G223" s="182">
        <f>IFERROR((((G216)+(G218/G219)+G210)*G221-(G217/G219))/(1-G221),0)</f>
        <v>0</v>
      </c>
      <c r="H223" s="173"/>
      <c r="I223" s="138" t="s">
        <v>351</v>
      </c>
      <c r="J223" s="7">
        <f t="shared" si="7"/>
        <v>25</v>
      </c>
    </row>
    <row r="224" spans="1:10" x14ac:dyDescent="0.25">
      <c r="A224" s="7">
        <f t="shared" si="6"/>
        <v>26</v>
      </c>
      <c r="B224" s="20" t="s">
        <v>352</v>
      </c>
      <c r="D224" s="20"/>
      <c r="G224" s="7"/>
      <c r="H224" s="7"/>
      <c r="I224" s="138"/>
      <c r="J224" s="7">
        <f t="shared" si="7"/>
        <v>26</v>
      </c>
    </row>
    <row r="225" spans="1:10" x14ac:dyDescent="0.25">
      <c r="A225" s="7">
        <f t="shared" si="6"/>
        <v>27</v>
      </c>
      <c r="G225" s="7"/>
      <c r="H225" s="7"/>
      <c r="I225" s="138"/>
      <c r="J225" s="7">
        <f t="shared" si="7"/>
        <v>27</v>
      </c>
    </row>
    <row r="226" spans="1:10" x14ac:dyDescent="0.25">
      <c r="A226" s="7">
        <f t="shared" si="6"/>
        <v>28</v>
      </c>
      <c r="B226" s="10" t="s">
        <v>353</v>
      </c>
      <c r="G226" s="173">
        <f>G223+G210</f>
        <v>0</v>
      </c>
      <c r="H226" s="173"/>
      <c r="I226" s="138" t="s">
        <v>354</v>
      </c>
      <c r="J226" s="7">
        <f t="shared" si="7"/>
        <v>28</v>
      </c>
    </row>
    <row r="227" spans="1:10" x14ac:dyDescent="0.25">
      <c r="A227" s="7">
        <f t="shared" si="6"/>
        <v>29</v>
      </c>
      <c r="G227" s="7"/>
      <c r="H227" s="7"/>
      <c r="I227" s="138"/>
      <c r="J227" s="7">
        <f t="shared" si="7"/>
        <v>29</v>
      </c>
    </row>
    <row r="228" spans="1:10" x14ac:dyDescent="0.25">
      <c r="A228" s="7">
        <f t="shared" si="6"/>
        <v>30</v>
      </c>
      <c r="B228" s="10" t="s">
        <v>380</v>
      </c>
      <c r="G228" s="21">
        <f>G88</f>
        <v>1.6900735952303427E-2</v>
      </c>
      <c r="H228" s="22"/>
      <c r="I228" s="138" t="s">
        <v>381</v>
      </c>
      <c r="J228" s="7">
        <f t="shared" si="7"/>
        <v>30</v>
      </c>
    </row>
    <row r="229" spans="1:10" x14ac:dyDescent="0.25">
      <c r="A229" s="7">
        <f t="shared" si="6"/>
        <v>31</v>
      </c>
      <c r="G229" s="7"/>
      <c r="H229" s="7"/>
      <c r="I229" s="138"/>
      <c r="J229" s="7">
        <f t="shared" si="7"/>
        <v>31</v>
      </c>
    </row>
    <row r="230" spans="1:10" ht="19.5" thickBot="1" x14ac:dyDescent="0.3">
      <c r="A230" s="7">
        <f t="shared" si="6"/>
        <v>32</v>
      </c>
      <c r="B230" s="10" t="s">
        <v>382</v>
      </c>
      <c r="G230" s="183">
        <f>G226+G228</f>
        <v>1.6900735952303427E-2</v>
      </c>
      <c r="H230" s="173"/>
      <c r="I230" s="138" t="s">
        <v>358</v>
      </c>
      <c r="J230" s="7">
        <f t="shared" si="7"/>
        <v>32</v>
      </c>
    </row>
    <row r="231" spans="1:10" ht="17.25" thickTop="1" thickBot="1" x14ac:dyDescent="0.3">
      <c r="A231" s="153">
        <f t="shared" si="6"/>
        <v>33</v>
      </c>
      <c r="B231" s="161"/>
      <c r="C231" s="154"/>
      <c r="D231" s="154"/>
      <c r="E231" s="154"/>
      <c r="F231" s="154"/>
      <c r="G231" s="195"/>
      <c r="H231" s="195"/>
      <c r="I231" s="155"/>
      <c r="J231" s="153">
        <f t="shared" si="7"/>
        <v>33</v>
      </c>
    </row>
    <row r="232" spans="1:10" x14ac:dyDescent="0.25">
      <c r="A232" s="7">
        <f t="shared" si="6"/>
        <v>34</v>
      </c>
      <c r="B232" s="10"/>
      <c r="G232" s="173"/>
      <c r="H232" s="173"/>
      <c r="I232" s="138"/>
      <c r="J232" s="7">
        <f t="shared" si="7"/>
        <v>34</v>
      </c>
    </row>
    <row r="233" spans="1:10" ht="18.75" x14ac:dyDescent="0.25">
      <c r="A233" s="7">
        <f t="shared" si="6"/>
        <v>35</v>
      </c>
      <c r="B233" s="10" t="s">
        <v>359</v>
      </c>
      <c r="E233" s="22"/>
      <c r="F233" s="22"/>
      <c r="G233" s="165"/>
      <c r="H233" s="165"/>
      <c r="I233" s="138"/>
      <c r="J233" s="7">
        <f t="shared" si="7"/>
        <v>35</v>
      </c>
    </row>
    <row r="234" spans="1:10" x14ac:dyDescent="0.25">
      <c r="A234" s="7">
        <f t="shared" si="6"/>
        <v>36</v>
      </c>
      <c r="B234" s="19"/>
      <c r="E234" s="22"/>
      <c r="F234" s="22"/>
      <c r="G234" s="165"/>
      <c r="H234" s="165"/>
      <c r="I234" s="138"/>
      <c r="J234" s="7">
        <f t="shared" si="7"/>
        <v>36</v>
      </c>
    </row>
    <row r="235" spans="1:10" x14ac:dyDescent="0.25">
      <c r="A235" s="7">
        <f t="shared" si="6"/>
        <v>37</v>
      </c>
      <c r="B235" s="10" t="s">
        <v>323</v>
      </c>
      <c r="E235" s="22"/>
      <c r="F235" s="22"/>
      <c r="G235" s="165"/>
      <c r="H235" s="165"/>
      <c r="I235" s="138"/>
      <c r="J235" s="7">
        <f t="shared" si="7"/>
        <v>37</v>
      </c>
    </row>
    <row r="236" spans="1:10" x14ac:dyDescent="0.25">
      <c r="A236" s="7">
        <f t="shared" si="6"/>
        <v>38</v>
      </c>
      <c r="B236" s="22"/>
      <c r="C236" s="22"/>
      <c r="D236" s="22"/>
      <c r="E236" s="22"/>
      <c r="F236" s="22"/>
      <c r="G236" s="165"/>
      <c r="H236" s="165"/>
      <c r="I236" s="138"/>
      <c r="J236" s="7">
        <f t="shared" si="7"/>
        <v>38</v>
      </c>
    </row>
    <row r="237" spans="1:10" x14ac:dyDescent="0.25">
      <c r="A237" s="7">
        <f t="shared" si="6"/>
        <v>39</v>
      </c>
      <c r="B237" s="11" t="s">
        <v>324</v>
      </c>
      <c r="C237" s="22"/>
      <c r="D237" s="22"/>
      <c r="E237" s="22"/>
      <c r="F237" s="22"/>
      <c r="G237" s="165"/>
      <c r="H237" s="165"/>
      <c r="I237" s="166"/>
      <c r="J237" s="7">
        <f t="shared" si="7"/>
        <v>39</v>
      </c>
    </row>
    <row r="238" spans="1:10" x14ac:dyDescent="0.25">
      <c r="A238" s="7">
        <f t="shared" si="6"/>
        <v>40</v>
      </c>
      <c r="B238" s="73" t="s">
        <v>360</v>
      </c>
      <c r="D238" s="22"/>
      <c r="E238" s="22"/>
      <c r="F238" s="22"/>
      <c r="G238" s="167">
        <f>G103</f>
        <v>0</v>
      </c>
      <c r="H238" s="22"/>
      <c r="I238" s="138" t="s">
        <v>383</v>
      </c>
      <c r="J238" s="7">
        <f t="shared" si="7"/>
        <v>40</v>
      </c>
    </row>
    <row r="239" spans="1:10" x14ac:dyDescent="0.25">
      <c r="A239" s="7">
        <f t="shared" si="6"/>
        <v>41</v>
      </c>
      <c r="B239" s="73" t="s">
        <v>327</v>
      </c>
      <c r="D239" s="22"/>
      <c r="E239" s="22"/>
      <c r="F239" s="22"/>
      <c r="G239" s="186">
        <v>0</v>
      </c>
      <c r="H239" s="22"/>
      <c r="I239" s="138" t="s">
        <v>373</v>
      </c>
      <c r="J239" s="7">
        <f t="shared" si="7"/>
        <v>41</v>
      </c>
    </row>
    <row r="240" spans="1:10" x14ac:dyDescent="0.25">
      <c r="A240" s="7">
        <f t="shared" si="6"/>
        <v>42</v>
      </c>
      <c r="B240" s="73" t="s">
        <v>329</v>
      </c>
      <c r="D240" s="22"/>
      <c r="E240" s="22"/>
      <c r="F240" s="22"/>
      <c r="G240" s="168">
        <v>0</v>
      </c>
      <c r="H240" s="22"/>
      <c r="I240" s="160"/>
      <c r="J240" s="7">
        <f t="shared" si="7"/>
        <v>42</v>
      </c>
    </row>
    <row r="241" spans="1:10" x14ac:dyDescent="0.25">
      <c r="A241" s="7">
        <f t="shared" si="6"/>
        <v>43</v>
      </c>
      <c r="B241" s="73" t="s">
        <v>374</v>
      </c>
      <c r="D241" s="22"/>
      <c r="E241" s="22"/>
      <c r="F241" s="22"/>
      <c r="G241" s="91">
        <v>0</v>
      </c>
      <c r="H241" s="22"/>
      <c r="I241" s="138" t="s">
        <v>375</v>
      </c>
      <c r="J241" s="7">
        <f t="shared" si="7"/>
        <v>43</v>
      </c>
    </row>
    <row r="242" spans="1:10" x14ac:dyDescent="0.25">
      <c r="A242" s="7">
        <f t="shared" si="6"/>
        <v>44</v>
      </c>
      <c r="B242" s="73" t="s">
        <v>333</v>
      </c>
      <c r="D242" s="22"/>
      <c r="E242" s="22"/>
      <c r="F242" s="22"/>
      <c r="G242" s="193" t="str">
        <f>G161</f>
        <v>21%</v>
      </c>
      <c r="H242" s="22"/>
      <c r="I242" s="138" t="s">
        <v>384</v>
      </c>
      <c r="J242" s="7">
        <f t="shared" si="7"/>
        <v>44</v>
      </c>
    </row>
    <row r="243" spans="1:10" x14ac:dyDescent="0.25">
      <c r="A243" s="7">
        <f t="shared" si="6"/>
        <v>45</v>
      </c>
      <c r="G243" s="7"/>
      <c r="H243" s="7"/>
      <c r="J243" s="7">
        <f t="shared" si="7"/>
        <v>45</v>
      </c>
    </row>
    <row r="244" spans="1:10" x14ac:dyDescent="0.25">
      <c r="A244" s="7">
        <f t="shared" si="6"/>
        <v>46</v>
      </c>
      <c r="B244" s="73" t="s">
        <v>336</v>
      </c>
      <c r="D244" s="22"/>
      <c r="E244" s="22"/>
      <c r="F244" s="22"/>
      <c r="G244" s="173">
        <f>IFERROR((((G238)+(G240/G241))*G242-(G239/G241))/(1-G242),0)</f>
        <v>0</v>
      </c>
      <c r="H244" s="173"/>
      <c r="I244" s="138" t="s">
        <v>378</v>
      </c>
      <c r="J244" s="7">
        <f t="shared" si="7"/>
        <v>46</v>
      </c>
    </row>
    <row r="245" spans="1:10" x14ac:dyDescent="0.25">
      <c r="A245" s="7">
        <f t="shared" si="6"/>
        <v>47</v>
      </c>
      <c r="B245" s="20" t="s">
        <v>338</v>
      </c>
      <c r="D245" s="20"/>
      <c r="G245" s="149"/>
      <c r="H245" s="149"/>
      <c r="J245" s="7">
        <f t="shared" si="7"/>
        <v>47</v>
      </c>
    </row>
    <row r="246" spans="1:10" x14ac:dyDescent="0.25">
      <c r="A246" s="7">
        <f t="shared" si="6"/>
        <v>48</v>
      </c>
      <c r="G246" s="7"/>
      <c r="H246" s="7"/>
      <c r="J246" s="7">
        <f t="shared" si="7"/>
        <v>48</v>
      </c>
    </row>
    <row r="247" spans="1:10" x14ac:dyDescent="0.25">
      <c r="A247" s="7">
        <f t="shared" si="6"/>
        <v>49</v>
      </c>
      <c r="B247" s="10" t="s">
        <v>339</v>
      </c>
      <c r="C247" s="22"/>
      <c r="D247" s="22"/>
      <c r="E247" s="22"/>
      <c r="F247" s="22"/>
      <c r="G247" s="176"/>
      <c r="H247" s="176"/>
      <c r="I247" s="177"/>
      <c r="J247" s="7">
        <f t="shared" si="7"/>
        <v>49</v>
      </c>
    </row>
    <row r="248" spans="1:10" x14ac:dyDescent="0.25">
      <c r="A248" s="7">
        <f t="shared" si="6"/>
        <v>50</v>
      </c>
      <c r="B248" s="14"/>
      <c r="C248" s="22"/>
      <c r="D248" s="22"/>
      <c r="E248" s="22"/>
      <c r="F248" s="22"/>
      <c r="G248" s="176"/>
      <c r="H248" s="176"/>
      <c r="I248" s="166"/>
      <c r="J248" s="7">
        <f t="shared" si="7"/>
        <v>50</v>
      </c>
    </row>
    <row r="249" spans="1:10" x14ac:dyDescent="0.25">
      <c r="A249" s="7">
        <f t="shared" si="6"/>
        <v>51</v>
      </c>
      <c r="B249" s="11" t="s">
        <v>324</v>
      </c>
      <c r="C249" s="22"/>
      <c r="D249" s="22"/>
      <c r="E249" s="22"/>
      <c r="F249" s="22"/>
      <c r="G249" s="176"/>
      <c r="H249" s="176"/>
      <c r="I249" s="166"/>
      <c r="J249" s="7">
        <f t="shared" si="7"/>
        <v>51</v>
      </c>
    </row>
    <row r="250" spans="1:10" x14ac:dyDescent="0.25">
      <c r="A250" s="7">
        <f t="shared" si="6"/>
        <v>52</v>
      </c>
      <c r="B250" s="73" t="s">
        <v>360</v>
      </c>
      <c r="D250" s="22"/>
      <c r="E250" s="22"/>
      <c r="F250" s="22"/>
      <c r="G250" s="149">
        <f>G238</f>
        <v>0</v>
      </c>
      <c r="H250" s="149"/>
      <c r="I250" s="138" t="s">
        <v>362</v>
      </c>
      <c r="J250" s="7">
        <f t="shared" si="7"/>
        <v>52</v>
      </c>
    </row>
    <row r="251" spans="1:10" x14ac:dyDescent="0.25">
      <c r="A251" s="7">
        <f t="shared" si="6"/>
        <v>53</v>
      </c>
      <c r="B251" s="73" t="s">
        <v>341</v>
      </c>
      <c r="D251" s="22"/>
      <c r="E251" s="22"/>
      <c r="F251" s="22"/>
      <c r="G251" s="186">
        <v>0</v>
      </c>
      <c r="H251" s="149"/>
      <c r="I251" s="138" t="s">
        <v>373</v>
      </c>
      <c r="J251" s="7">
        <f t="shared" si="7"/>
        <v>53</v>
      </c>
    </row>
    <row r="252" spans="1:10" x14ac:dyDescent="0.25">
      <c r="A252" s="7">
        <f t="shared" si="6"/>
        <v>54</v>
      </c>
      <c r="B252" s="73" t="s">
        <v>329</v>
      </c>
      <c r="D252" s="22"/>
      <c r="E252" s="22"/>
      <c r="F252" s="22"/>
      <c r="G252" s="180">
        <f>G240</f>
        <v>0</v>
      </c>
      <c r="H252" s="180"/>
      <c r="I252" s="138" t="s">
        <v>363</v>
      </c>
      <c r="J252" s="7">
        <f t="shared" si="7"/>
        <v>54</v>
      </c>
    </row>
    <row r="253" spans="1:10" x14ac:dyDescent="0.25">
      <c r="A253" s="7">
        <f t="shared" si="6"/>
        <v>55</v>
      </c>
      <c r="B253" s="73" t="s">
        <v>374</v>
      </c>
      <c r="D253" s="22"/>
      <c r="E253" s="22"/>
      <c r="F253" s="22"/>
      <c r="G253" s="180">
        <f>G241</f>
        <v>0</v>
      </c>
      <c r="H253" s="180"/>
      <c r="I253" s="138" t="s">
        <v>364</v>
      </c>
      <c r="J253" s="7">
        <f t="shared" si="7"/>
        <v>55</v>
      </c>
    </row>
    <row r="254" spans="1:10" x14ac:dyDescent="0.25">
      <c r="A254" s="7">
        <f t="shared" si="6"/>
        <v>56</v>
      </c>
      <c r="B254" s="73" t="s">
        <v>345</v>
      </c>
      <c r="D254" s="22"/>
      <c r="E254" s="22"/>
      <c r="F254" s="22"/>
      <c r="G254" s="173">
        <f>G244</f>
        <v>0</v>
      </c>
      <c r="H254" s="173"/>
      <c r="I254" s="138" t="s">
        <v>365</v>
      </c>
      <c r="J254" s="7">
        <f t="shared" si="7"/>
        <v>56</v>
      </c>
    </row>
    <row r="255" spans="1:10" x14ac:dyDescent="0.25">
      <c r="A255" s="7">
        <f t="shared" si="6"/>
        <v>57</v>
      </c>
      <c r="B255" s="73" t="s">
        <v>347</v>
      </c>
      <c r="D255" s="22"/>
      <c r="E255" s="22"/>
      <c r="F255" s="22"/>
      <c r="G255" s="194" t="str">
        <f>G174</f>
        <v>8.84%</v>
      </c>
      <c r="H255" s="22"/>
      <c r="I255" s="138" t="s">
        <v>385</v>
      </c>
      <c r="J255" s="7">
        <f t="shared" si="7"/>
        <v>57</v>
      </c>
    </row>
    <row r="256" spans="1:10" x14ac:dyDescent="0.25">
      <c r="A256" s="7">
        <f t="shared" si="6"/>
        <v>58</v>
      </c>
      <c r="B256" s="74"/>
      <c r="D256" s="22"/>
      <c r="E256" s="22"/>
      <c r="F256" s="22"/>
      <c r="G256" s="181"/>
      <c r="H256" s="181"/>
      <c r="I256" s="179"/>
      <c r="J256" s="7">
        <f t="shared" si="7"/>
        <v>58</v>
      </c>
    </row>
    <row r="257" spans="1:10" x14ac:dyDescent="0.25">
      <c r="A257" s="7">
        <f t="shared" si="6"/>
        <v>59</v>
      </c>
      <c r="B257" s="73" t="s">
        <v>350</v>
      </c>
      <c r="C257" s="7"/>
      <c r="D257" s="7"/>
      <c r="E257" s="22"/>
      <c r="F257" s="22"/>
      <c r="G257" s="182">
        <f>IFERROR((((G250)+(G252/G253)+G244)*G255-(G251/G253))/(1-G255),0)</f>
        <v>0</v>
      </c>
      <c r="H257" s="173"/>
      <c r="I257" s="138" t="s">
        <v>351</v>
      </c>
      <c r="J257" s="7">
        <f t="shared" si="7"/>
        <v>59</v>
      </c>
    </row>
    <row r="258" spans="1:10" x14ac:dyDescent="0.25">
      <c r="A258" s="7">
        <f t="shared" si="6"/>
        <v>60</v>
      </c>
      <c r="B258" s="20" t="s">
        <v>352</v>
      </c>
      <c r="D258" s="20"/>
      <c r="G258" s="7"/>
      <c r="H258" s="7"/>
      <c r="I258" s="138"/>
      <c r="J258" s="7">
        <f t="shared" si="7"/>
        <v>60</v>
      </c>
    </row>
    <row r="259" spans="1:10" x14ac:dyDescent="0.25">
      <c r="A259" s="7">
        <f t="shared" si="6"/>
        <v>61</v>
      </c>
      <c r="G259" s="7"/>
      <c r="H259" s="7"/>
      <c r="I259" s="138"/>
      <c r="J259" s="7">
        <f t="shared" si="7"/>
        <v>61</v>
      </c>
    </row>
    <row r="260" spans="1:10" x14ac:dyDescent="0.25">
      <c r="A260" s="7">
        <f t="shared" si="6"/>
        <v>62</v>
      </c>
      <c r="B260" s="10" t="s">
        <v>353</v>
      </c>
      <c r="G260" s="173">
        <f>G257+G244</f>
        <v>0</v>
      </c>
      <c r="H260" s="173"/>
      <c r="I260" s="138" t="s">
        <v>366</v>
      </c>
      <c r="J260" s="7">
        <f t="shared" si="7"/>
        <v>62</v>
      </c>
    </row>
    <row r="261" spans="1:10" x14ac:dyDescent="0.25">
      <c r="A261" s="7">
        <f t="shared" si="6"/>
        <v>63</v>
      </c>
      <c r="G261" s="7"/>
      <c r="H261" s="7"/>
      <c r="I261" s="138"/>
      <c r="J261" s="7">
        <f t="shared" si="7"/>
        <v>63</v>
      </c>
    </row>
    <row r="262" spans="1:10" x14ac:dyDescent="0.25">
      <c r="A262" s="7">
        <f t="shared" si="6"/>
        <v>64</v>
      </c>
      <c r="B262" s="10" t="s">
        <v>367</v>
      </c>
      <c r="G262" s="21">
        <f>G101</f>
        <v>0</v>
      </c>
      <c r="H262" s="22"/>
      <c r="I262" s="138" t="s">
        <v>386</v>
      </c>
      <c r="J262" s="7">
        <f t="shared" si="7"/>
        <v>64</v>
      </c>
    </row>
    <row r="263" spans="1:10" x14ac:dyDescent="0.25">
      <c r="A263" s="7">
        <f t="shared" si="6"/>
        <v>65</v>
      </c>
      <c r="G263" s="7"/>
      <c r="H263" s="7"/>
      <c r="I263" s="138"/>
      <c r="J263" s="7">
        <f t="shared" si="7"/>
        <v>65</v>
      </c>
    </row>
    <row r="264" spans="1:10" ht="19.5" thickBot="1" x14ac:dyDescent="0.3">
      <c r="A264" s="7">
        <f t="shared" si="6"/>
        <v>66</v>
      </c>
      <c r="B264" s="10" t="s">
        <v>369</v>
      </c>
      <c r="G264" s="183">
        <f>G260+G262</f>
        <v>0</v>
      </c>
      <c r="H264" s="173"/>
      <c r="I264" s="138" t="s">
        <v>370</v>
      </c>
      <c r="J264" s="7">
        <f t="shared" si="7"/>
        <v>66</v>
      </c>
    </row>
    <row r="265" spans="1:10" ht="16.5" thickTop="1" x14ac:dyDescent="0.25"/>
    <row r="267" spans="1:10" ht="18.75" x14ac:dyDescent="0.25">
      <c r="A267" s="159">
        <v>1</v>
      </c>
      <c r="B267" s="73" t="s">
        <v>387</v>
      </c>
    </row>
    <row r="269" spans="1:10" ht="18.75" x14ac:dyDescent="0.25">
      <c r="A269" s="159"/>
    </row>
  </sheetData>
  <mergeCells count="21">
    <mergeCell ref="B193:I193"/>
    <mergeCell ref="B194:I194"/>
    <mergeCell ref="B111:I111"/>
    <mergeCell ref="B112:I112"/>
    <mergeCell ref="B113:I113"/>
    <mergeCell ref="B190:I190"/>
    <mergeCell ref="B191:I191"/>
    <mergeCell ref="B192:I192"/>
    <mergeCell ref="B186:I186"/>
    <mergeCell ref="B110:I110"/>
    <mergeCell ref="B2:I2"/>
    <mergeCell ref="B3:I3"/>
    <mergeCell ref="B4:I4"/>
    <mergeCell ref="B5:I5"/>
    <mergeCell ref="B6:I6"/>
    <mergeCell ref="B71:I71"/>
    <mergeCell ref="B72:I72"/>
    <mergeCell ref="B73:I73"/>
    <mergeCell ref="B74:I74"/>
    <mergeCell ref="B75:I75"/>
    <mergeCell ref="B109:I109"/>
  </mergeCells>
  <printOptions horizontalCentered="1"/>
  <pageMargins left="0.25" right="0.25" top="0.5" bottom="0.5" header="0.35" footer="0.25"/>
  <pageSetup scale="55" orientation="portrait" r:id="rId1"/>
  <headerFooter scaleWithDoc="0" alignWithMargins="0">
    <oddHeader>&amp;C&amp;"Times New Roman,Bold"&amp;7REVISED</oddHeader>
    <oddFooter>&amp;L&amp;A&amp;CPage 5.&amp;P&amp;R&amp;F</oddFooter>
  </headerFooter>
  <rowBreaks count="3" manualBreakCount="3">
    <brk id="69" max="16383" man="1"/>
    <brk id="107" max="16383" man="1"/>
    <brk id="188" max="16383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BF817C-9F0D-43FB-80D3-A13588DAF615}">
  <dimension ref="A1:L269"/>
  <sheetViews>
    <sheetView zoomScale="80" zoomScaleNormal="80" workbookViewId="0">
      <selection activeCell="D131" sqref="D131"/>
    </sheetView>
  </sheetViews>
  <sheetFormatPr defaultColWidth="8.85546875" defaultRowHeight="15.75" x14ac:dyDescent="0.25"/>
  <cols>
    <col min="1" max="1" width="5.140625" style="7" customWidth="1"/>
    <col min="2" max="2" width="55.42578125" style="73" customWidth="1"/>
    <col min="3" max="5" width="15.5703125" style="73" customWidth="1"/>
    <col min="6" max="6" width="1.5703125" style="73" customWidth="1"/>
    <col min="7" max="7" width="16.85546875" style="73" customWidth="1"/>
    <col min="8" max="8" width="1.5703125" style="73" customWidth="1"/>
    <col min="9" max="9" width="41.42578125" style="164" customWidth="1"/>
    <col min="10" max="10" width="5.140625" style="73" customWidth="1"/>
    <col min="11" max="11" width="16.140625" style="73" bestFit="1" customWidth="1"/>
    <col min="12" max="12" width="10.42578125" style="73" bestFit="1" customWidth="1"/>
    <col min="13" max="16384" width="8.85546875" style="73"/>
  </cols>
  <sheetData>
    <row r="1" spans="1:10" x14ac:dyDescent="0.25">
      <c r="A1" s="231" t="s">
        <v>388</v>
      </c>
    </row>
    <row r="3" spans="1:10" x14ac:dyDescent="0.25">
      <c r="B3" s="278" t="s">
        <v>20</v>
      </c>
      <c r="C3" s="278"/>
      <c r="D3" s="278"/>
      <c r="E3" s="278"/>
      <c r="F3" s="278"/>
      <c r="G3" s="278"/>
      <c r="H3" s="278"/>
      <c r="I3" s="278"/>
      <c r="J3" s="7"/>
    </row>
    <row r="4" spans="1:10" x14ac:dyDescent="0.25">
      <c r="B4" s="278" t="s">
        <v>226</v>
      </c>
      <c r="C4" s="278"/>
      <c r="D4" s="278"/>
      <c r="E4" s="278"/>
      <c r="F4" s="278"/>
      <c r="G4" s="278"/>
      <c r="H4" s="278"/>
      <c r="I4" s="278"/>
      <c r="J4" s="7"/>
    </row>
    <row r="5" spans="1:10" x14ac:dyDescent="0.25">
      <c r="B5" s="278" t="s">
        <v>227</v>
      </c>
      <c r="C5" s="278"/>
      <c r="D5" s="278"/>
      <c r="E5" s="278"/>
      <c r="F5" s="278"/>
      <c r="G5" s="278"/>
      <c r="H5" s="278"/>
      <c r="I5" s="278"/>
      <c r="J5" s="7"/>
    </row>
    <row r="6" spans="1:10" x14ac:dyDescent="0.25">
      <c r="B6" s="274" t="s">
        <v>228</v>
      </c>
      <c r="C6" s="274"/>
      <c r="D6" s="274"/>
      <c r="E6" s="274"/>
      <c r="F6" s="274"/>
      <c r="G6" s="274"/>
      <c r="H6" s="274"/>
      <c r="I6" s="274"/>
      <c r="J6" s="7"/>
    </row>
    <row r="7" spans="1:10" x14ac:dyDescent="0.25">
      <c r="B7" s="276" t="s">
        <v>2</v>
      </c>
      <c r="C7" s="277"/>
      <c r="D7" s="277"/>
      <c r="E7" s="277"/>
      <c r="F7" s="277"/>
      <c r="G7" s="277"/>
      <c r="H7" s="277"/>
      <c r="I7" s="277"/>
      <c r="J7" s="7"/>
    </row>
    <row r="8" spans="1:10" x14ac:dyDescent="0.25">
      <c r="B8" s="7"/>
      <c r="C8" s="7"/>
      <c r="D8" s="7"/>
      <c r="E8" s="7"/>
      <c r="F8" s="7"/>
      <c r="G8" s="7"/>
      <c r="H8" s="7"/>
      <c r="I8" s="138"/>
      <c r="J8" s="7"/>
    </row>
    <row r="9" spans="1:10" x14ac:dyDescent="0.25">
      <c r="A9" s="7" t="s">
        <v>3</v>
      </c>
      <c r="B9" s="22"/>
      <c r="C9" s="22"/>
      <c r="D9" s="22"/>
      <c r="E9" s="7" t="s">
        <v>229</v>
      </c>
      <c r="F9" s="22"/>
      <c r="G9" s="22"/>
      <c r="H9" s="22"/>
      <c r="I9" s="138"/>
      <c r="J9" s="7" t="s">
        <v>3</v>
      </c>
    </row>
    <row r="10" spans="1:10" x14ac:dyDescent="0.25">
      <c r="A10" s="7" t="s">
        <v>7</v>
      </c>
      <c r="B10" s="7"/>
      <c r="C10" s="7"/>
      <c r="D10" s="7"/>
      <c r="E10" s="9" t="s">
        <v>230</v>
      </c>
      <c r="F10" s="7"/>
      <c r="G10" s="139" t="s">
        <v>5</v>
      </c>
      <c r="H10" s="22"/>
      <c r="I10" s="140" t="s">
        <v>6</v>
      </c>
      <c r="J10" s="7" t="s">
        <v>7</v>
      </c>
    </row>
    <row r="11" spans="1:10" x14ac:dyDescent="0.25">
      <c r="B11" s="7"/>
      <c r="C11" s="7"/>
      <c r="D11" s="7"/>
      <c r="E11" s="7"/>
      <c r="F11" s="7"/>
      <c r="G11" s="7"/>
      <c r="H11" s="7"/>
      <c r="I11" s="138"/>
      <c r="J11" s="7"/>
    </row>
    <row r="12" spans="1:10" x14ac:dyDescent="0.25">
      <c r="A12" s="7">
        <v>1</v>
      </c>
      <c r="B12" s="10" t="s">
        <v>231</v>
      </c>
      <c r="I12" s="138"/>
      <c r="J12" s="7">
        <f>A12</f>
        <v>1</v>
      </c>
    </row>
    <row r="13" spans="1:10" x14ac:dyDescent="0.25">
      <c r="A13" s="7">
        <f>A12+1</f>
        <v>2</v>
      </c>
      <c r="B13" s="73" t="s">
        <v>232</v>
      </c>
      <c r="E13" s="7" t="s">
        <v>233</v>
      </c>
      <c r="G13" s="141">
        <v>7400000</v>
      </c>
      <c r="H13" s="22"/>
      <c r="I13" s="142"/>
      <c r="J13" s="7">
        <f>J12+1</f>
        <v>2</v>
      </c>
    </row>
    <row r="14" spans="1:10" x14ac:dyDescent="0.25">
      <c r="A14" s="7">
        <f t="shared" ref="A14:A53" si="0">A13+1</f>
        <v>3</v>
      </c>
      <c r="B14" s="73" t="s">
        <v>234</v>
      </c>
      <c r="E14" s="7" t="s">
        <v>235</v>
      </c>
      <c r="G14" s="143">
        <v>0</v>
      </c>
      <c r="H14" s="22"/>
      <c r="I14" s="142"/>
      <c r="J14" s="7">
        <f t="shared" ref="J14:J53" si="1">J13+1</f>
        <v>3</v>
      </c>
    </row>
    <row r="15" spans="1:10" x14ac:dyDescent="0.25">
      <c r="A15" s="7">
        <f t="shared" si="0"/>
        <v>4</v>
      </c>
      <c r="B15" s="73" t="s">
        <v>236</v>
      </c>
      <c r="E15" s="7" t="s">
        <v>237</v>
      </c>
      <c r="G15" s="143">
        <v>400000</v>
      </c>
      <c r="H15" s="22"/>
      <c r="I15" s="142"/>
      <c r="J15" s="7">
        <f t="shared" si="1"/>
        <v>4</v>
      </c>
    </row>
    <row r="16" spans="1:10" x14ac:dyDescent="0.25">
      <c r="A16" s="7">
        <f t="shared" si="0"/>
        <v>5</v>
      </c>
      <c r="B16" s="73" t="s">
        <v>238</v>
      </c>
      <c r="E16" s="7" t="s">
        <v>239</v>
      </c>
      <c r="G16" s="143">
        <v>0</v>
      </c>
      <c r="H16" s="22"/>
      <c r="I16" s="142"/>
      <c r="J16" s="7">
        <f t="shared" si="1"/>
        <v>5</v>
      </c>
    </row>
    <row r="17" spans="1:11" x14ac:dyDescent="0.25">
      <c r="A17" s="7">
        <f t="shared" si="0"/>
        <v>6</v>
      </c>
      <c r="B17" s="73" t="s">
        <v>240</v>
      </c>
      <c r="E17" s="7" t="s">
        <v>241</v>
      </c>
      <c r="G17" s="144">
        <v>-19901.434000000001</v>
      </c>
      <c r="H17" s="22"/>
      <c r="I17" s="142"/>
      <c r="J17" s="7">
        <f t="shared" si="1"/>
        <v>6</v>
      </c>
    </row>
    <row r="18" spans="1:11" x14ac:dyDescent="0.25">
      <c r="A18" s="7">
        <f t="shared" si="0"/>
        <v>7</v>
      </c>
      <c r="B18" s="73" t="s">
        <v>242</v>
      </c>
      <c r="G18" s="145">
        <f>SUM(G13:G17)</f>
        <v>7780098.5659999996</v>
      </c>
      <c r="H18" s="13"/>
      <c r="I18" s="138" t="s">
        <v>243</v>
      </c>
      <c r="J18" s="7">
        <f t="shared" si="1"/>
        <v>7</v>
      </c>
      <c r="K18" s="13"/>
    </row>
    <row r="19" spans="1:11" x14ac:dyDescent="0.25">
      <c r="A19" s="7">
        <f t="shared" si="0"/>
        <v>8</v>
      </c>
      <c r="I19" s="138"/>
      <c r="J19" s="7">
        <f t="shared" si="1"/>
        <v>8</v>
      </c>
    </row>
    <row r="20" spans="1:11" x14ac:dyDescent="0.25">
      <c r="A20" s="7">
        <f t="shared" si="0"/>
        <v>9</v>
      </c>
      <c r="B20" s="10" t="s">
        <v>244</v>
      </c>
      <c r="G20" s="12"/>
      <c r="H20" s="12"/>
      <c r="I20" s="138"/>
      <c r="J20" s="7">
        <f t="shared" si="1"/>
        <v>9</v>
      </c>
    </row>
    <row r="21" spans="1:11" x14ac:dyDescent="0.25">
      <c r="A21" s="7">
        <f t="shared" si="0"/>
        <v>10</v>
      </c>
      <c r="B21" s="73" t="s">
        <v>245</v>
      </c>
      <c r="E21" s="7" t="s">
        <v>246</v>
      </c>
      <c r="G21" s="141">
        <v>279208.77100000001</v>
      </c>
      <c r="H21" s="22"/>
      <c r="I21" s="142"/>
      <c r="J21" s="7">
        <f t="shared" si="1"/>
        <v>10</v>
      </c>
    </row>
    <row r="22" spans="1:11" x14ac:dyDescent="0.25">
      <c r="A22" s="7">
        <f t="shared" si="0"/>
        <v>11</v>
      </c>
      <c r="B22" s="73" t="s">
        <v>247</v>
      </c>
      <c r="E22" s="7" t="s">
        <v>248</v>
      </c>
      <c r="G22" s="143">
        <v>4856.66</v>
      </c>
      <c r="H22" s="22"/>
      <c r="I22" s="142"/>
      <c r="J22" s="7">
        <f t="shared" si="1"/>
        <v>11</v>
      </c>
    </row>
    <row r="23" spans="1:11" x14ac:dyDescent="0.25">
      <c r="A23" s="7">
        <f t="shared" si="0"/>
        <v>12</v>
      </c>
      <c r="B23" s="73" t="s">
        <v>249</v>
      </c>
      <c r="E23" s="7" t="s">
        <v>250</v>
      </c>
      <c r="G23" s="143">
        <v>771.90899999999999</v>
      </c>
      <c r="H23" s="22"/>
      <c r="I23" s="142"/>
      <c r="J23" s="7">
        <f t="shared" si="1"/>
        <v>12</v>
      </c>
    </row>
    <row r="24" spans="1:11" x14ac:dyDescent="0.25">
      <c r="A24" s="7">
        <f t="shared" si="0"/>
        <v>13</v>
      </c>
      <c r="B24" s="73" t="s">
        <v>251</v>
      </c>
      <c r="E24" s="7" t="s">
        <v>252</v>
      </c>
      <c r="G24" s="143">
        <v>0</v>
      </c>
      <c r="H24" s="22"/>
      <c r="I24" s="142"/>
      <c r="J24" s="7">
        <f t="shared" si="1"/>
        <v>13</v>
      </c>
    </row>
    <row r="25" spans="1:11" x14ac:dyDescent="0.25">
      <c r="A25" s="7">
        <f t="shared" si="0"/>
        <v>14</v>
      </c>
      <c r="B25" s="73" t="s">
        <v>253</v>
      </c>
      <c r="E25" s="7" t="s">
        <v>254</v>
      </c>
      <c r="G25" s="144">
        <v>0</v>
      </c>
      <c r="H25" s="22"/>
      <c r="I25" s="142"/>
      <c r="J25" s="7">
        <f t="shared" si="1"/>
        <v>14</v>
      </c>
    </row>
    <row r="26" spans="1:11" x14ac:dyDescent="0.25">
      <c r="A26" s="7">
        <f t="shared" si="0"/>
        <v>15</v>
      </c>
      <c r="B26" s="73" t="s">
        <v>255</v>
      </c>
      <c r="G26" s="146">
        <f>SUM(G21:G25)</f>
        <v>284837.33999999997</v>
      </c>
      <c r="H26" s="147"/>
      <c r="I26" s="138" t="s">
        <v>256</v>
      </c>
      <c r="J26" s="7">
        <f t="shared" si="1"/>
        <v>15</v>
      </c>
    </row>
    <row r="27" spans="1:11" x14ac:dyDescent="0.25">
      <c r="A27" s="7">
        <f t="shared" si="0"/>
        <v>16</v>
      </c>
      <c r="I27" s="138"/>
      <c r="J27" s="7">
        <f t="shared" si="1"/>
        <v>16</v>
      </c>
    </row>
    <row r="28" spans="1:11" ht="16.5" thickBot="1" x14ac:dyDescent="0.3">
      <c r="A28" s="7">
        <f t="shared" si="0"/>
        <v>17</v>
      </c>
      <c r="B28" s="10" t="s">
        <v>257</v>
      </c>
      <c r="G28" s="148">
        <f>G26/G18</f>
        <v>3.6611019459930061E-2</v>
      </c>
      <c r="H28" s="149"/>
      <c r="I28" s="138" t="s">
        <v>258</v>
      </c>
      <c r="J28" s="7">
        <f t="shared" si="1"/>
        <v>17</v>
      </c>
    </row>
    <row r="29" spans="1:11" ht="16.5" thickTop="1" x14ac:dyDescent="0.25">
      <c r="A29" s="7">
        <f t="shared" si="0"/>
        <v>18</v>
      </c>
      <c r="I29" s="138"/>
      <c r="J29" s="7">
        <f t="shared" si="1"/>
        <v>18</v>
      </c>
    </row>
    <row r="30" spans="1:11" x14ac:dyDescent="0.25">
      <c r="A30" s="7">
        <f t="shared" si="0"/>
        <v>19</v>
      </c>
      <c r="B30" s="10" t="s">
        <v>259</v>
      </c>
      <c r="I30" s="138"/>
      <c r="J30" s="7">
        <f t="shared" si="1"/>
        <v>19</v>
      </c>
    </row>
    <row r="31" spans="1:11" x14ac:dyDescent="0.25">
      <c r="A31" s="7">
        <f t="shared" si="0"/>
        <v>20</v>
      </c>
      <c r="B31" s="73" t="s">
        <v>260</v>
      </c>
      <c r="E31" s="7" t="s">
        <v>261</v>
      </c>
      <c r="G31" s="141">
        <v>0</v>
      </c>
      <c r="H31" s="22"/>
      <c r="I31" s="142"/>
      <c r="J31" s="7">
        <f t="shared" si="1"/>
        <v>20</v>
      </c>
    </row>
    <row r="32" spans="1:11" x14ac:dyDescent="0.25">
      <c r="A32" s="7">
        <f t="shared" si="0"/>
        <v>21</v>
      </c>
      <c r="B32" s="73" t="s">
        <v>262</v>
      </c>
      <c r="E32" s="7" t="s">
        <v>263</v>
      </c>
      <c r="G32" s="150">
        <v>0</v>
      </c>
      <c r="H32" s="22"/>
      <c r="I32" s="142"/>
      <c r="J32" s="7">
        <f t="shared" si="1"/>
        <v>21</v>
      </c>
    </row>
    <row r="33" spans="1:11" ht="16.5" thickBot="1" x14ac:dyDescent="0.3">
      <c r="A33" s="7">
        <f t="shared" si="0"/>
        <v>22</v>
      </c>
      <c r="B33" s="73" t="s">
        <v>264</v>
      </c>
      <c r="G33" s="148">
        <f>IFERROR((G32/G31),0)</f>
        <v>0</v>
      </c>
      <c r="H33" s="149"/>
      <c r="I33" s="138" t="s">
        <v>265</v>
      </c>
      <c r="J33" s="7">
        <f t="shared" si="1"/>
        <v>22</v>
      </c>
    </row>
    <row r="34" spans="1:11" ht="16.5" thickTop="1" x14ac:dyDescent="0.25">
      <c r="A34" s="7">
        <f t="shared" si="0"/>
        <v>23</v>
      </c>
      <c r="I34" s="138"/>
      <c r="J34" s="7">
        <f t="shared" si="1"/>
        <v>23</v>
      </c>
    </row>
    <row r="35" spans="1:11" x14ac:dyDescent="0.25">
      <c r="A35" s="7">
        <f t="shared" si="0"/>
        <v>24</v>
      </c>
      <c r="B35" s="10" t="s">
        <v>266</v>
      </c>
      <c r="I35" s="138"/>
      <c r="J35" s="7">
        <f t="shared" si="1"/>
        <v>24</v>
      </c>
    </row>
    <row r="36" spans="1:11" x14ac:dyDescent="0.25">
      <c r="A36" s="7">
        <f t="shared" si="0"/>
        <v>25</v>
      </c>
      <c r="B36" s="73" t="s">
        <v>267</v>
      </c>
      <c r="E36" s="7" t="s">
        <v>268</v>
      </c>
      <c r="G36" s="141">
        <v>9066194.9820000008</v>
      </c>
      <c r="H36" s="22"/>
      <c r="I36" s="142"/>
      <c r="J36" s="7">
        <f t="shared" si="1"/>
        <v>25</v>
      </c>
      <c r="K36" s="13"/>
    </row>
    <row r="37" spans="1:11" x14ac:dyDescent="0.25">
      <c r="A37" s="7">
        <f t="shared" si="0"/>
        <v>26</v>
      </c>
      <c r="B37" s="73" t="s">
        <v>269</v>
      </c>
      <c r="E37" s="7" t="s">
        <v>261</v>
      </c>
      <c r="G37" s="151">
        <f>-G31</f>
        <v>0</v>
      </c>
      <c r="H37" s="151"/>
      <c r="I37" s="138" t="s">
        <v>270</v>
      </c>
      <c r="J37" s="7">
        <f t="shared" si="1"/>
        <v>26</v>
      </c>
    </row>
    <row r="38" spans="1:11" x14ac:dyDescent="0.25">
      <c r="A38" s="7">
        <f t="shared" si="0"/>
        <v>27</v>
      </c>
      <c r="B38" s="73" t="s">
        <v>271</v>
      </c>
      <c r="E38" s="7" t="s">
        <v>272</v>
      </c>
      <c r="G38" s="143">
        <v>0</v>
      </c>
      <c r="H38" s="22"/>
      <c r="I38" s="142"/>
      <c r="J38" s="7">
        <f t="shared" si="1"/>
        <v>27</v>
      </c>
    </row>
    <row r="39" spans="1:11" x14ac:dyDescent="0.25">
      <c r="A39" s="7">
        <f t="shared" si="0"/>
        <v>28</v>
      </c>
      <c r="B39" s="73" t="s">
        <v>273</v>
      </c>
      <c r="E39" s="7" t="s">
        <v>274</v>
      </c>
      <c r="G39" s="143">
        <v>7252.9960000000001</v>
      </c>
      <c r="H39" s="22"/>
      <c r="I39" s="142"/>
      <c r="J39" s="7">
        <f t="shared" si="1"/>
        <v>28</v>
      </c>
    </row>
    <row r="40" spans="1:11" ht="16.5" thickBot="1" x14ac:dyDescent="0.3">
      <c r="A40" s="7">
        <f t="shared" si="0"/>
        <v>29</v>
      </c>
      <c r="B40" s="73" t="s">
        <v>275</v>
      </c>
      <c r="G40" s="152">
        <f>SUM(G36:G39)</f>
        <v>9073447.9780000001</v>
      </c>
      <c r="H40" s="13"/>
      <c r="I40" s="138" t="s">
        <v>276</v>
      </c>
      <c r="J40" s="7">
        <f t="shared" si="1"/>
        <v>29</v>
      </c>
      <c r="K40" s="13"/>
    </row>
    <row r="41" spans="1:11" ht="17.25" thickTop="1" thickBot="1" x14ac:dyDescent="0.3">
      <c r="A41" s="153">
        <f t="shared" si="0"/>
        <v>30</v>
      </c>
      <c r="B41" s="154"/>
      <c r="C41" s="154"/>
      <c r="D41" s="154"/>
      <c r="E41" s="154"/>
      <c r="F41" s="154"/>
      <c r="G41" s="154"/>
      <c r="H41" s="154"/>
      <c r="I41" s="155"/>
      <c r="J41" s="153">
        <f t="shared" si="1"/>
        <v>30</v>
      </c>
      <c r="K41" s="13"/>
    </row>
    <row r="42" spans="1:11" x14ac:dyDescent="0.25">
      <c r="A42" s="7">
        <f>A41+1</f>
        <v>31</v>
      </c>
      <c r="I42" s="138"/>
      <c r="J42" s="7">
        <f>J41+1</f>
        <v>31</v>
      </c>
    </row>
    <row r="43" spans="1:11" ht="16.5" thickBot="1" x14ac:dyDescent="0.3">
      <c r="A43" s="7">
        <f>A42+1</f>
        <v>32</v>
      </c>
      <c r="B43" s="10" t="s">
        <v>277</v>
      </c>
      <c r="G43" s="156">
        <v>0.10100000000000001</v>
      </c>
      <c r="H43" s="22"/>
      <c r="I43" s="7" t="s">
        <v>278</v>
      </c>
      <c r="J43" s="7">
        <f>J42+1</f>
        <v>32</v>
      </c>
    </row>
    <row r="44" spans="1:11" ht="16.5" thickTop="1" x14ac:dyDescent="0.25">
      <c r="A44" s="7">
        <f t="shared" si="0"/>
        <v>33</v>
      </c>
      <c r="C44" s="15" t="s">
        <v>279</v>
      </c>
      <c r="D44" s="15" t="s">
        <v>280</v>
      </c>
      <c r="E44" s="15" t="s">
        <v>281</v>
      </c>
      <c r="F44" s="15"/>
      <c r="G44" s="15" t="s">
        <v>282</v>
      </c>
      <c r="H44" s="15"/>
      <c r="I44" s="138"/>
      <c r="J44" s="7">
        <f t="shared" si="1"/>
        <v>33</v>
      </c>
    </row>
    <row r="45" spans="1:11" x14ac:dyDescent="0.25">
      <c r="A45" s="7">
        <f t="shared" si="0"/>
        <v>34</v>
      </c>
      <c r="D45" s="7" t="s">
        <v>283</v>
      </c>
      <c r="E45" s="7" t="s">
        <v>284</v>
      </c>
      <c r="F45" s="7"/>
      <c r="G45" s="7" t="s">
        <v>285</v>
      </c>
      <c r="H45" s="7"/>
      <c r="I45" s="138"/>
      <c r="J45" s="7">
        <f t="shared" si="1"/>
        <v>34</v>
      </c>
    </row>
    <row r="46" spans="1:11" ht="18.75" x14ac:dyDescent="0.25">
      <c r="A46" s="7">
        <f t="shared" si="0"/>
        <v>35</v>
      </c>
      <c r="B46" s="10" t="s">
        <v>286</v>
      </c>
      <c r="C46" s="9" t="s">
        <v>287</v>
      </c>
      <c r="D46" s="9" t="s">
        <v>288</v>
      </c>
      <c r="E46" s="9" t="s">
        <v>289</v>
      </c>
      <c r="F46" s="9"/>
      <c r="G46" s="9" t="s">
        <v>290</v>
      </c>
      <c r="H46" s="7"/>
      <c r="I46" s="138"/>
      <c r="J46" s="7">
        <f t="shared" si="1"/>
        <v>35</v>
      </c>
    </row>
    <row r="47" spans="1:11" x14ac:dyDescent="0.25">
      <c r="A47" s="7">
        <f t="shared" si="0"/>
        <v>36</v>
      </c>
      <c r="I47" s="138"/>
      <c r="J47" s="7">
        <f t="shared" si="1"/>
        <v>36</v>
      </c>
    </row>
    <row r="48" spans="1:11" x14ac:dyDescent="0.25">
      <c r="A48" s="7">
        <f t="shared" si="0"/>
        <v>37</v>
      </c>
      <c r="B48" s="73" t="s">
        <v>291</v>
      </c>
      <c r="C48" s="13">
        <f>G18</f>
        <v>7780098.5659999996</v>
      </c>
      <c r="D48" s="149">
        <f>C48/C$51</f>
        <v>0.46162975523806166</v>
      </c>
      <c r="E48" s="149">
        <f>G28</f>
        <v>3.6611019459930061E-2</v>
      </c>
      <c r="G48" s="149">
        <f>D48*E48</f>
        <v>1.6900735952303427E-2</v>
      </c>
      <c r="H48" s="149"/>
      <c r="I48" s="138" t="s">
        <v>292</v>
      </c>
      <c r="J48" s="7">
        <f t="shared" si="1"/>
        <v>37</v>
      </c>
    </row>
    <row r="49" spans="1:10" x14ac:dyDescent="0.25">
      <c r="A49" s="7">
        <f t="shared" si="0"/>
        <v>38</v>
      </c>
      <c r="B49" s="73" t="s">
        <v>293</v>
      </c>
      <c r="C49" s="12">
        <f>G31</f>
        <v>0</v>
      </c>
      <c r="D49" s="149">
        <f>C49/C$51</f>
        <v>0</v>
      </c>
      <c r="E49" s="149">
        <f>G33</f>
        <v>0</v>
      </c>
      <c r="G49" s="149">
        <f>D49*E49</f>
        <v>0</v>
      </c>
      <c r="H49" s="149"/>
      <c r="I49" s="138" t="s">
        <v>294</v>
      </c>
      <c r="J49" s="7">
        <f t="shared" si="1"/>
        <v>38</v>
      </c>
    </row>
    <row r="50" spans="1:10" x14ac:dyDescent="0.25">
      <c r="A50" s="7">
        <f t="shared" si="0"/>
        <v>39</v>
      </c>
      <c r="B50" s="73" t="s">
        <v>295</v>
      </c>
      <c r="C50" s="12">
        <f>G40</f>
        <v>9073447.9780000001</v>
      </c>
      <c r="D50" s="157">
        <f>C50/C$51</f>
        <v>0.5383702447619384</v>
      </c>
      <c r="E50" s="18">
        <f>G43</f>
        <v>0.10100000000000001</v>
      </c>
      <c r="G50" s="157">
        <f>D50*E50</f>
        <v>5.4375394720955782E-2</v>
      </c>
      <c r="H50" s="149"/>
      <c r="I50" s="138" t="s">
        <v>296</v>
      </c>
      <c r="J50" s="7">
        <f t="shared" si="1"/>
        <v>39</v>
      </c>
    </row>
    <row r="51" spans="1:10" ht="16.5" thickBot="1" x14ac:dyDescent="0.3">
      <c r="A51" s="7">
        <f t="shared" si="0"/>
        <v>40</v>
      </c>
      <c r="B51" s="73" t="s">
        <v>297</v>
      </c>
      <c r="C51" s="152">
        <f>SUM(C48:C50)</f>
        <v>16853546.544</v>
      </c>
      <c r="D51" s="148">
        <f>SUM(D48:D50)</f>
        <v>1</v>
      </c>
      <c r="G51" s="148">
        <f>SUM(G48:G50)</f>
        <v>7.1276130673259205E-2</v>
      </c>
      <c r="H51" s="149"/>
      <c r="I51" s="138" t="s">
        <v>298</v>
      </c>
      <c r="J51" s="7">
        <f t="shared" si="1"/>
        <v>40</v>
      </c>
    </row>
    <row r="52" spans="1:10" ht="16.5" thickTop="1" x14ac:dyDescent="0.25">
      <c r="A52" s="7">
        <f t="shared" si="0"/>
        <v>41</v>
      </c>
      <c r="I52" s="138"/>
      <c r="J52" s="7">
        <f t="shared" si="1"/>
        <v>41</v>
      </c>
    </row>
    <row r="53" spans="1:10" ht="16.5" thickBot="1" x14ac:dyDescent="0.3">
      <c r="A53" s="7">
        <f t="shared" si="0"/>
        <v>42</v>
      </c>
      <c r="B53" s="10" t="s">
        <v>299</v>
      </c>
      <c r="G53" s="148">
        <f>G49+G50</f>
        <v>5.4375394720955782E-2</v>
      </c>
      <c r="H53" s="149"/>
      <c r="I53" s="138" t="s">
        <v>300</v>
      </c>
      <c r="J53" s="7">
        <f t="shared" si="1"/>
        <v>42</v>
      </c>
    </row>
    <row r="54" spans="1:10" ht="17.25" thickTop="1" thickBot="1" x14ac:dyDescent="0.3">
      <c r="A54" s="153">
        <f>A53+1</f>
        <v>43</v>
      </c>
      <c r="B54" s="154"/>
      <c r="C54" s="154"/>
      <c r="D54" s="154"/>
      <c r="E54" s="154"/>
      <c r="F54" s="154"/>
      <c r="G54" s="154"/>
      <c r="H54" s="154"/>
      <c r="I54" s="155"/>
      <c r="J54" s="153">
        <f>J53+1</f>
        <v>43</v>
      </c>
    </row>
    <row r="55" spans="1:10" x14ac:dyDescent="0.25">
      <c r="A55" s="7">
        <f t="shared" ref="A55:A103" si="2">A54+1</f>
        <v>44</v>
      </c>
      <c r="I55" s="138"/>
      <c r="J55" s="7">
        <f t="shared" ref="J55:J103" si="3">J54+1</f>
        <v>44</v>
      </c>
    </row>
    <row r="56" spans="1:10" ht="16.5" thickBot="1" x14ac:dyDescent="0.3">
      <c r="A56" s="7">
        <f>A55+1</f>
        <v>45</v>
      </c>
      <c r="B56" s="10" t="s">
        <v>301</v>
      </c>
      <c r="G56" s="156">
        <v>0</v>
      </c>
      <c r="I56" s="7" t="s">
        <v>278</v>
      </c>
      <c r="J56" s="7">
        <f>J55+1</f>
        <v>45</v>
      </c>
    </row>
    <row r="57" spans="1:10" ht="16.5" thickTop="1" x14ac:dyDescent="0.25">
      <c r="A57" s="7">
        <f t="shared" si="2"/>
        <v>46</v>
      </c>
      <c r="C57" s="15" t="s">
        <v>279</v>
      </c>
      <c r="D57" s="15" t="s">
        <v>280</v>
      </c>
      <c r="E57" s="15" t="s">
        <v>281</v>
      </c>
      <c r="F57" s="15"/>
      <c r="G57" s="15" t="s">
        <v>282</v>
      </c>
      <c r="I57" s="138"/>
      <c r="J57" s="7">
        <f t="shared" si="3"/>
        <v>46</v>
      </c>
    </row>
    <row r="58" spans="1:10" x14ac:dyDescent="0.25">
      <c r="A58" s="7">
        <f t="shared" si="2"/>
        <v>47</v>
      </c>
      <c r="D58" s="7" t="s">
        <v>283</v>
      </c>
      <c r="E58" s="7" t="s">
        <v>284</v>
      </c>
      <c r="F58" s="7"/>
      <c r="G58" s="7" t="s">
        <v>285</v>
      </c>
      <c r="I58" s="138"/>
      <c r="J58" s="7">
        <f t="shared" si="3"/>
        <v>47</v>
      </c>
    </row>
    <row r="59" spans="1:10" ht="18.75" x14ac:dyDescent="0.25">
      <c r="A59" s="7">
        <f t="shared" si="2"/>
        <v>48</v>
      </c>
      <c r="B59" s="10" t="s">
        <v>286</v>
      </c>
      <c r="C59" s="9" t="s">
        <v>287</v>
      </c>
      <c r="D59" s="9" t="s">
        <v>288</v>
      </c>
      <c r="E59" s="9" t="s">
        <v>289</v>
      </c>
      <c r="F59" s="9"/>
      <c r="G59" s="9" t="s">
        <v>290</v>
      </c>
      <c r="I59" s="138"/>
      <c r="J59" s="7">
        <f t="shared" si="3"/>
        <v>48</v>
      </c>
    </row>
    <row r="60" spans="1:10" x14ac:dyDescent="0.25">
      <c r="A60" s="7">
        <f t="shared" si="2"/>
        <v>49</v>
      </c>
      <c r="I60" s="138"/>
      <c r="J60" s="7">
        <f t="shared" si="3"/>
        <v>49</v>
      </c>
    </row>
    <row r="61" spans="1:10" x14ac:dyDescent="0.25">
      <c r="A61" s="7">
        <f t="shared" si="2"/>
        <v>50</v>
      </c>
      <c r="B61" s="73" t="s">
        <v>291</v>
      </c>
      <c r="C61" s="13">
        <f>G18</f>
        <v>7780098.5659999996</v>
      </c>
      <c r="D61" s="149">
        <f>C61/C$64</f>
        <v>0.46162975523806166</v>
      </c>
      <c r="E61" s="158">
        <v>0</v>
      </c>
      <c r="G61" s="149">
        <f>D61*E61</f>
        <v>0</v>
      </c>
      <c r="I61" s="138" t="s">
        <v>303</v>
      </c>
      <c r="J61" s="7">
        <f t="shared" si="3"/>
        <v>50</v>
      </c>
    </row>
    <row r="62" spans="1:10" x14ac:dyDescent="0.25">
      <c r="A62" s="7">
        <f t="shared" si="2"/>
        <v>51</v>
      </c>
      <c r="B62" s="73" t="s">
        <v>293</v>
      </c>
      <c r="C62" s="12">
        <f>G31</f>
        <v>0</v>
      </c>
      <c r="D62" s="149">
        <f>C62/C$64</f>
        <v>0</v>
      </c>
      <c r="E62" s="158">
        <v>0</v>
      </c>
      <c r="G62" s="149">
        <f>D62*E62</f>
        <v>0</v>
      </c>
      <c r="I62" s="138" t="s">
        <v>303</v>
      </c>
      <c r="J62" s="7">
        <f t="shared" si="3"/>
        <v>51</v>
      </c>
    </row>
    <row r="63" spans="1:10" x14ac:dyDescent="0.25">
      <c r="A63" s="7">
        <f t="shared" si="2"/>
        <v>52</v>
      </c>
      <c r="B63" s="73" t="s">
        <v>295</v>
      </c>
      <c r="C63" s="12">
        <f>G40</f>
        <v>9073447.9780000001</v>
      </c>
      <c r="D63" s="157">
        <f>C63/C$64</f>
        <v>0.5383702447619384</v>
      </c>
      <c r="E63" s="18">
        <f>G56</f>
        <v>0</v>
      </c>
      <c r="G63" s="157">
        <f>D63*E63</f>
        <v>0</v>
      </c>
      <c r="I63" s="138" t="s">
        <v>304</v>
      </c>
      <c r="J63" s="7">
        <f t="shared" si="3"/>
        <v>52</v>
      </c>
    </row>
    <row r="64" spans="1:10" ht="16.5" thickBot="1" x14ac:dyDescent="0.3">
      <c r="A64" s="7">
        <f t="shared" si="2"/>
        <v>53</v>
      </c>
      <c r="B64" s="73" t="s">
        <v>297</v>
      </c>
      <c r="C64" s="152">
        <f>SUM(C61:C63)</f>
        <v>16853546.544</v>
      </c>
      <c r="D64" s="148">
        <f>SUM(D61:D63)</f>
        <v>1</v>
      </c>
      <c r="G64" s="148">
        <f>SUM(G61:G63)</f>
        <v>0</v>
      </c>
      <c r="I64" s="138" t="s">
        <v>305</v>
      </c>
      <c r="J64" s="7">
        <f t="shared" si="3"/>
        <v>53</v>
      </c>
    </row>
    <row r="65" spans="1:10" ht="16.5" thickTop="1" x14ac:dyDescent="0.25">
      <c r="A65" s="7">
        <f t="shared" si="2"/>
        <v>54</v>
      </c>
      <c r="I65" s="138"/>
      <c r="J65" s="7">
        <f t="shared" si="3"/>
        <v>54</v>
      </c>
    </row>
    <row r="66" spans="1:10" ht="16.5" thickBot="1" x14ac:dyDescent="0.3">
      <c r="A66" s="7">
        <f t="shared" si="2"/>
        <v>55</v>
      </c>
      <c r="B66" s="10" t="s">
        <v>306</v>
      </c>
      <c r="G66" s="148">
        <f>G63</f>
        <v>0</v>
      </c>
      <c r="I66" s="138" t="s">
        <v>307</v>
      </c>
      <c r="J66" s="7">
        <f t="shared" si="3"/>
        <v>55</v>
      </c>
    </row>
    <row r="67" spans="1:10" ht="16.5" thickTop="1" x14ac:dyDescent="0.25">
      <c r="B67" s="10"/>
      <c r="G67" s="149"/>
      <c r="I67" s="138"/>
      <c r="J67" s="7"/>
    </row>
    <row r="68" spans="1:10" ht="18.75" x14ac:dyDescent="0.25">
      <c r="A68" s="159">
        <v>1</v>
      </c>
      <c r="B68" s="73" t="s">
        <v>308</v>
      </c>
      <c r="G68" s="149"/>
      <c r="I68" s="138"/>
      <c r="J68" s="7"/>
    </row>
    <row r="69" spans="1:10" x14ac:dyDescent="0.25">
      <c r="B69" s="10"/>
      <c r="G69" s="149"/>
      <c r="I69" s="138"/>
      <c r="J69" s="7"/>
    </row>
    <row r="70" spans="1:10" x14ac:dyDescent="0.25">
      <c r="B70" s="10"/>
      <c r="G70" s="149"/>
      <c r="I70" s="138"/>
      <c r="J70" s="7"/>
    </row>
    <row r="71" spans="1:10" x14ac:dyDescent="0.25">
      <c r="B71" s="278" t="s">
        <v>20</v>
      </c>
      <c r="C71" s="278"/>
      <c r="D71" s="278"/>
      <c r="E71" s="278"/>
      <c r="F71" s="278"/>
      <c r="G71" s="278"/>
      <c r="H71" s="278"/>
      <c r="I71" s="278"/>
      <c r="J71" s="7"/>
    </row>
    <row r="72" spans="1:10" x14ac:dyDescent="0.25">
      <c r="B72" s="278" t="s">
        <v>226</v>
      </c>
      <c r="C72" s="278"/>
      <c r="D72" s="278"/>
      <c r="E72" s="278"/>
      <c r="F72" s="278"/>
      <c r="G72" s="278"/>
      <c r="H72" s="278"/>
      <c r="I72" s="278"/>
      <c r="J72" s="7"/>
    </row>
    <row r="73" spans="1:10" x14ac:dyDescent="0.25">
      <c r="B73" s="278" t="s">
        <v>227</v>
      </c>
      <c r="C73" s="278"/>
      <c r="D73" s="278"/>
      <c r="E73" s="278"/>
      <c r="F73" s="278"/>
      <c r="G73" s="278"/>
      <c r="H73" s="278"/>
      <c r="I73" s="278"/>
      <c r="J73" s="7"/>
    </row>
    <row r="74" spans="1:10" x14ac:dyDescent="0.25">
      <c r="B74" s="274" t="str">
        <f>B6</f>
        <v>Base Period &amp; True-Up Period 12 - Months Ending December 31, 2022</v>
      </c>
      <c r="C74" s="274"/>
      <c r="D74" s="274"/>
      <c r="E74" s="274"/>
      <c r="F74" s="274"/>
      <c r="G74" s="274"/>
      <c r="H74" s="274"/>
      <c r="I74" s="274"/>
      <c r="J74" s="7"/>
    </row>
    <row r="75" spans="1:10" x14ac:dyDescent="0.25">
      <c r="B75" s="276" t="s">
        <v>2</v>
      </c>
      <c r="C75" s="277"/>
      <c r="D75" s="277"/>
      <c r="E75" s="277"/>
      <c r="F75" s="277"/>
      <c r="G75" s="277"/>
      <c r="H75" s="277"/>
      <c r="I75" s="277"/>
      <c r="J75" s="7"/>
    </row>
    <row r="76" spans="1:10" x14ac:dyDescent="0.25">
      <c r="B76" s="7"/>
      <c r="C76" s="7"/>
      <c r="D76" s="7"/>
      <c r="E76" s="7"/>
      <c r="F76" s="7"/>
      <c r="G76" s="7"/>
      <c r="H76" s="7"/>
      <c r="I76" s="138"/>
      <c r="J76" s="7"/>
    </row>
    <row r="77" spans="1:10" x14ac:dyDescent="0.25">
      <c r="A77" s="7" t="s">
        <v>3</v>
      </c>
      <c r="B77" s="22"/>
      <c r="C77" s="22"/>
      <c r="D77" s="22"/>
      <c r="E77" s="7" t="s">
        <v>229</v>
      </c>
      <c r="F77" s="22"/>
      <c r="G77" s="22"/>
      <c r="H77" s="22"/>
      <c r="I77" s="138"/>
      <c r="J77" s="7" t="s">
        <v>3</v>
      </c>
    </row>
    <row r="78" spans="1:10" x14ac:dyDescent="0.25">
      <c r="A78" s="7" t="s">
        <v>7</v>
      </c>
      <c r="B78" s="7"/>
      <c r="C78" s="7"/>
      <c r="D78" s="7"/>
      <c r="E78" s="9" t="s">
        <v>230</v>
      </c>
      <c r="F78" s="7"/>
      <c r="G78" s="139" t="s">
        <v>5</v>
      </c>
      <c r="H78" s="22"/>
      <c r="I78" s="140" t="s">
        <v>6</v>
      </c>
      <c r="J78" s="7" t="s">
        <v>7</v>
      </c>
    </row>
    <row r="79" spans="1:10" x14ac:dyDescent="0.25">
      <c r="I79" s="138"/>
      <c r="J79" s="7"/>
    </row>
    <row r="80" spans="1:10" ht="19.5" thickBot="1" x14ac:dyDescent="0.3">
      <c r="A80" s="7">
        <v>1</v>
      </c>
      <c r="B80" s="10" t="s">
        <v>309</v>
      </c>
      <c r="G80" s="156">
        <v>0</v>
      </c>
      <c r="H80" s="22"/>
      <c r="I80" s="160"/>
      <c r="J80" s="7">
        <f>A80</f>
        <v>1</v>
      </c>
    </row>
    <row r="81" spans="1:10" ht="16.5" thickTop="1" x14ac:dyDescent="0.25">
      <c r="A81" s="7">
        <f t="shared" si="2"/>
        <v>2</v>
      </c>
      <c r="C81" s="15" t="s">
        <v>279</v>
      </c>
      <c r="D81" s="15" t="s">
        <v>280</v>
      </c>
      <c r="E81" s="15" t="s">
        <v>281</v>
      </c>
      <c r="F81" s="15"/>
      <c r="G81" s="15" t="s">
        <v>282</v>
      </c>
      <c r="H81" s="15"/>
      <c r="I81" s="138"/>
      <c r="J81" s="7">
        <f t="shared" si="3"/>
        <v>2</v>
      </c>
    </row>
    <row r="82" spans="1:10" x14ac:dyDescent="0.25">
      <c r="A82" s="7">
        <f t="shared" si="2"/>
        <v>3</v>
      </c>
      <c r="D82" s="7" t="s">
        <v>283</v>
      </c>
      <c r="E82" s="7" t="s">
        <v>284</v>
      </c>
      <c r="F82" s="7"/>
      <c r="G82" s="7" t="s">
        <v>285</v>
      </c>
      <c r="H82" s="7"/>
      <c r="I82" s="138"/>
      <c r="J82" s="7">
        <f t="shared" si="3"/>
        <v>3</v>
      </c>
    </row>
    <row r="83" spans="1:10" ht="18.75" x14ac:dyDescent="0.25">
      <c r="A83" s="7">
        <f t="shared" si="2"/>
        <v>4</v>
      </c>
      <c r="B83" s="10" t="s">
        <v>310</v>
      </c>
      <c r="C83" s="9" t="s">
        <v>311</v>
      </c>
      <c r="D83" s="9" t="s">
        <v>288</v>
      </c>
      <c r="E83" s="9" t="s">
        <v>289</v>
      </c>
      <c r="F83" s="9"/>
      <c r="G83" s="9" t="s">
        <v>290</v>
      </c>
      <c r="H83" s="7"/>
      <c r="I83" s="138"/>
      <c r="J83" s="7">
        <f t="shared" si="3"/>
        <v>4</v>
      </c>
    </row>
    <row r="84" spans="1:10" x14ac:dyDescent="0.25">
      <c r="A84" s="7">
        <f t="shared" si="2"/>
        <v>5</v>
      </c>
      <c r="I84" s="138"/>
      <c r="J84" s="7">
        <f t="shared" si="3"/>
        <v>5</v>
      </c>
    </row>
    <row r="85" spans="1:10" x14ac:dyDescent="0.25">
      <c r="A85" s="7">
        <f t="shared" si="2"/>
        <v>6</v>
      </c>
      <c r="B85" s="73" t="s">
        <v>291</v>
      </c>
      <c r="C85" s="13">
        <f>G18</f>
        <v>7780098.5659999996</v>
      </c>
      <c r="D85" s="149">
        <f>C85/C$88</f>
        <v>0.46162975523806166</v>
      </c>
      <c r="E85" s="149">
        <f>G28</f>
        <v>3.6611019459930061E-2</v>
      </c>
      <c r="G85" s="149">
        <f>D85*E85</f>
        <v>1.6900735952303427E-2</v>
      </c>
      <c r="H85" s="149"/>
      <c r="I85" s="138" t="s">
        <v>312</v>
      </c>
      <c r="J85" s="7">
        <f t="shared" si="3"/>
        <v>6</v>
      </c>
    </row>
    <row r="86" spans="1:10" x14ac:dyDescent="0.25">
      <c r="A86" s="7">
        <f t="shared" si="2"/>
        <v>7</v>
      </c>
      <c r="B86" s="73" t="s">
        <v>293</v>
      </c>
      <c r="C86" s="12">
        <f>G31</f>
        <v>0</v>
      </c>
      <c r="D86" s="149">
        <f>C86/C$88</f>
        <v>0</v>
      </c>
      <c r="E86" s="149">
        <f>G33</f>
        <v>0</v>
      </c>
      <c r="G86" s="149">
        <f>D86*E86</f>
        <v>0</v>
      </c>
      <c r="H86" s="149"/>
      <c r="I86" s="138" t="s">
        <v>313</v>
      </c>
      <c r="J86" s="7">
        <f t="shared" si="3"/>
        <v>7</v>
      </c>
    </row>
    <row r="87" spans="1:10" x14ac:dyDescent="0.25">
      <c r="A87" s="7">
        <f t="shared" si="2"/>
        <v>8</v>
      </c>
      <c r="B87" s="73" t="s">
        <v>295</v>
      </c>
      <c r="C87" s="12">
        <f>G40</f>
        <v>9073447.9780000001</v>
      </c>
      <c r="D87" s="157">
        <f>C87/C$88</f>
        <v>0.5383702447619384</v>
      </c>
      <c r="E87" s="18">
        <f>G80</f>
        <v>0</v>
      </c>
      <c r="G87" s="157">
        <f>D87*E87</f>
        <v>0</v>
      </c>
      <c r="H87" s="149"/>
      <c r="I87" s="138" t="s">
        <v>314</v>
      </c>
      <c r="J87" s="7">
        <f t="shared" si="3"/>
        <v>8</v>
      </c>
    </row>
    <row r="88" spans="1:10" ht="16.5" thickBot="1" x14ac:dyDescent="0.3">
      <c r="A88" s="7">
        <f t="shared" si="2"/>
        <v>9</v>
      </c>
      <c r="B88" s="73" t="s">
        <v>297</v>
      </c>
      <c r="C88" s="152">
        <f>SUM(C85:C87)</f>
        <v>16853546.544</v>
      </c>
      <c r="D88" s="148">
        <f>SUM(D85:D87)</f>
        <v>1</v>
      </c>
      <c r="G88" s="148">
        <f>SUM(G85:G87)</f>
        <v>1.6900735952303427E-2</v>
      </c>
      <c r="H88" s="149"/>
      <c r="I88" s="138" t="s">
        <v>315</v>
      </c>
      <c r="J88" s="7">
        <f t="shared" si="3"/>
        <v>9</v>
      </c>
    </row>
    <row r="89" spans="1:10" ht="16.5" thickTop="1" x14ac:dyDescent="0.25">
      <c r="A89" s="7">
        <f t="shared" si="2"/>
        <v>10</v>
      </c>
      <c r="I89" s="138"/>
      <c r="J89" s="7">
        <f t="shared" si="3"/>
        <v>10</v>
      </c>
    </row>
    <row r="90" spans="1:10" ht="16.5" thickBot="1" x14ac:dyDescent="0.3">
      <c r="A90" s="7">
        <f t="shared" si="2"/>
        <v>11</v>
      </c>
      <c r="B90" s="10" t="s">
        <v>316</v>
      </c>
      <c r="G90" s="148">
        <f>G86+G87</f>
        <v>0</v>
      </c>
      <c r="H90" s="149"/>
      <c r="I90" s="138" t="s">
        <v>317</v>
      </c>
      <c r="J90" s="7">
        <f t="shared" si="3"/>
        <v>11</v>
      </c>
    </row>
    <row r="91" spans="1:10" ht="17.25" thickTop="1" thickBot="1" x14ac:dyDescent="0.3">
      <c r="A91" s="153">
        <f t="shared" si="2"/>
        <v>12</v>
      </c>
      <c r="B91" s="161"/>
      <c r="C91" s="154"/>
      <c r="D91" s="154"/>
      <c r="E91" s="154"/>
      <c r="F91" s="154"/>
      <c r="G91" s="162"/>
      <c r="H91" s="162"/>
      <c r="I91" s="155"/>
      <c r="J91" s="153">
        <f t="shared" si="3"/>
        <v>12</v>
      </c>
    </row>
    <row r="92" spans="1:10" x14ac:dyDescent="0.25">
      <c r="A92" s="7">
        <f t="shared" si="2"/>
        <v>13</v>
      </c>
      <c r="I92" s="138"/>
      <c r="J92" s="7">
        <f t="shared" si="3"/>
        <v>13</v>
      </c>
    </row>
    <row r="93" spans="1:10" ht="32.25" thickBot="1" x14ac:dyDescent="0.3">
      <c r="A93" s="7">
        <f t="shared" si="2"/>
        <v>14</v>
      </c>
      <c r="B93" s="10" t="s">
        <v>301</v>
      </c>
      <c r="G93" s="156">
        <v>0</v>
      </c>
      <c r="I93" s="138" t="s">
        <v>318</v>
      </c>
      <c r="J93" s="7">
        <f t="shared" si="3"/>
        <v>14</v>
      </c>
    </row>
    <row r="94" spans="1:10" ht="16.5" thickTop="1" x14ac:dyDescent="0.25">
      <c r="A94" s="7">
        <f t="shared" si="2"/>
        <v>15</v>
      </c>
      <c r="C94" s="15" t="s">
        <v>279</v>
      </c>
      <c r="D94" s="15" t="s">
        <v>280</v>
      </c>
      <c r="E94" s="15" t="s">
        <v>281</v>
      </c>
      <c r="F94" s="15"/>
      <c r="G94" s="15" t="s">
        <v>282</v>
      </c>
      <c r="I94" s="138"/>
      <c r="J94" s="7">
        <f t="shared" si="3"/>
        <v>15</v>
      </c>
    </row>
    <row r="95" spans="1:10" x14ac:dyDescent="0.25">
      <c r="A95" s="7">
        <f t="shared" si="2"/>
        <v>16</v>
      </c>
      <c r="D95" s="7" t="s">
        <v>283</v>
      </c>
      <c r="E95" s="7" t="s">
        <v>284</v>
      </c>
      <c r="F95" s="7"/>
      <c r="G95" s="7" t="s">
        <v>285</v>
      </c>
      <c r="I95" s="138"/>
      <c r="J95" s="7">
        <f t="shared" si="3"/>
        <v>16</v>
      </c>
    </row>
    <row r="96" spans="1:10" ht="18.75" x14ac:dyDescent="0.25">
      <c r="A96" s="7">
        <f t="shared" si="2"/>
        <v>17</v>
      </c>
      <c r="B96" s="10" t="s">
        <v>286</v>
      </c>
      <c r="C96" s="9" t="s">
        <v>311</v>
      </c>
      <c r="D96" s="9" t="s">
        <v>288</v>
      </c>
      <c r="E96" s="9" t="s">
        <v>289</v>
      </c>
      <c r="F96" s="9"/>
      <c r="G96" s="9" t="s">
        <v>290</v>
      </c>
      <c r="I96" s="138"/>
      <c r="J96" s="7">
        <f t="shared" si="3"/>
        <v>17</v>
      </c>
    </row>
    <row r="97" spans="1:10" x14ac:dyDescent="0.25">
      <c r="A97" s="7">
        <f t="shared" si="2"/>
        <v>18</v>
      </c>
      <c r="I97" s="138"/>
      <c r="J97" s="7">
        <f t="shared" si="3"/>
        <v>18</v>
      </c>
    </row>
    <row r="98" spans="1:10" x14ac:dyDescent="0.25">
      <c r="A98" s="7">
        <f t="shared" si="2"/>
        <v>19</v>
      </c>
      <c r="B98" s="73" t="s">
        <v>291</v>
      </c>
      <c r="C98" s="13">
        <f>G18</f>
        <v>7780098.5659999996</v>
      </c>
      <c r="D98" s="149">
        <f>C98/C$101</f>
        <v>0.46162975523806166</v>
      </c>
      <c r="E98" s="158">
        <v>0</v>
      </c>
      <c r="G98" s="149">
        <f>D98*E98</f>
        <v>0</v>
      </c>
      <c r="I98" s="138" t="s">
        <v>303</v>
      </c>
      <c r="J98" s="7">
        <f t="shared" si="3"/>
        <v>19</v>
      </c>
    </row>
    <row r="99" spans="1:10" x14ac:dyDescent="0.25">
      <c r="A99" s="7">
        <f t="shared" si="2"/>
        <v>20</v>
      </c>
      <c r="B99" s="73" t="s">
        <v>293</v>
      </c>
      <c r="C99" s="12">
        <f>G31</f>
        <v>0</v>
      </c>
      <c r="D99" s="149">
        <f>C99/C$101</f>
        <v>0</v>
      </c>
      <c r="E99" s="158">
        <v>0</v>
      </c>
      <c r="G99" s="149">
        <f>D99*E99</f>
        <v>0</v>
      </c>
      <c r="I99" s="138" t="s">
        <v>303</v>
      </c>
      <c r="J99" s="7">
        <f t="shared" si="3"/>
        <v>20</v>
      </c>
    </row>
    <row r="100" spans="1:10" x14ac:dyDescent="0.25">
      <c r="A100" s="7">
        <f t="shared" si="2"/>
        <v>21</v>
      </c>
      <c r="B100" s="73" t="s">
        <v>295</v>
      </c>
      <c r="C100" s="12">
        <f>G40</f>
        <v>9073447.9780000001</v>
      </c>
      <c r="D100" s="157">
        <f>C100/C$101</f>
        <v>0.5383702447619384</v>
      </c>
      <c r="E100" s="18">
        <f>G93</f>
        <v>0</v>
      </c>
      <c r="G100" s="157">
        <f>D100*E100</f>
        <v>0</v>
      </c>
      <c r="I100" s="138" t="s">
        <v>319</v>
      </c>
      <c r="J100" s="7">
        <f t="shared" si="3"/>
        <v>21</v>
      </c>
    </row>
    <row r="101" spans="1:10" ht="16.5" thickBot="1" x14ac:dyDescent="0.3">
      <c r="A101" s="7">
        <f t="shared" si="2"/>
        <v>22</v>
      </c>
      <c r="B101" s="73" t="s">
        <v>297</v>
      </c>
      <c r="C101" s="152">
        <f>SUM(C98:C100)</f>
        <v>16853546.544</v>
      </c>
      <c r="D101" s="148">
        <f>SUM(D98:D100)</f>
        <v>1</v>
      </c>
      <c r="G101" s="148">
        <f>SUM(G98:G100)</f>
        <v>0</v>
      </c>
      <c r="I101" s="138" t="s">
        <v>151</v>
      </c>
      <c r="J101" s="7">
        <f t="shared" si="3"/>
        <v>22</v>
      </c>
    </row>
    <row r="102" spans="1:10" ht="16.5" thickTop="1" x14ac:dyDescent="0.25">
      <c r="A102" s="7">
        <f t="shared" si="2"/>
        <v>23</v>
      </c>
      <c r="I102" s="138"/>
      <c r="J102" s="7">
        <f t="shared" si="3"/>
        <v>23</v>
      </c>
    </row>
    <row r="103" spans="1:10" ht="16.5" thickBot="1" x14ac:dyDescent="0.3">
      <c r="A103" s="7">
        <f t="shared" si="2"/>
        <v>24</v>
      </c>
      <c r="B103" s="10" t="s">
        <v>306</v>
      </c>
      <c r="G103" s="148">
        <f>G100</f>
        <v>0</v>
      </c>
      <c r="I103" s="138" t="s">
        <v>320</v>
      </c>
      <c r="J103" s="7">
        <f t="shared" si="3"/>
        <v>24</v>
      </c>
    </row>
    <row r="104" spans="1:10" ht="16.5" thickTop="1" x14ac:dyDescent="0.25">
      <c r="B104" s="10"/>
      <c r="G104" s="149"/>
      <c r="I104" s="138"/>
      <c r="J104" s="7"/>
    </row>
    <row r="105" spans="1:10" ht="18.75" x14ac:dyDescent="0.25">
      <c r="A105" s="159">
        <v>1</v>
      </c>
      <c r="B105" s="73" t="s">
        <v>321</v>
      </c>
      <c r="G105" s="149"/>
      <c r="I105" s="138"/>
      <c r="J105" s="7"/>
    </row>
    <row r="106" spans="1:10" ht="18.75" x14ac:dyDescent="0.25">
      <c r="A106" s="159">
        <v>2</v>
      </c>
      <c r="B106" s="73" t="s">
        <v>308</v>
      </c>
      <c r="G106" s="163"/>
      <c r="H106" s="163"/>
      <c r="J106" s="7" t="s">
        <v>21</v>
      </c>
    </row>
    <row r="107" spans="1:10" ht="18.75" x14ac:dyDescent="0.25">
      <c r="A107" s="159"/>
      <c r="G107" s="163"/>
      <c r="H107" s="163"/>
      <c r="J107" s="7"/>
    </row>
    <row r="108" spans="1:10" ht="18.75" x14ac:dyDescent="0.25">
      <c r="A108" s="159"/>
      <c r="G108" s="163"/>
      <c r="H108" s="163"/>
      <c r="J108" s="7"/>
    </row>
    <row r="109" spans="1:10" x14ac:dyDescent="0.25">
      <c r="B109" s="278" t="s">
        <v>20</v>
      </c>
      <c r="C109" s="278"/>
      <c r="D109" s="278"/>
      <c r="E109" s="278"/>
      <c r="F109" s="278"/>
      <c r="G109" s="278"/>
      <c r="H109" s="278"/>
      <c r="I109" s="278"/>
      <c r="J109" s="7"/>
    </row>
    <row r="110" spans="1:10" x14ac:dyDescent="0.25">
      <c r="B110" s="278" t="s">
        <v>226</v>
      </c>
      <c r="C110" s="278"/>
      <c r="D110" s="278"/>
      <c r="E110" s="278"/>
      <c r="F110" s="278"/>
      <c r="G110" s="278"/>
      <c r="H110" s="278"/>
      <c r="I110" s="278"/>
      <c r="J110" s="7"/>
    </row>
    <row r="111" spans="1:10" x14ac:dyDescent="0.25">
      <c r="B111" s="278" t="s">
        <v>227</v>
      </c>
      <c r="C111" s="278"/>
      <c r="D111" s="278"/>
      <c r="E111" s="278"/>
      <c r="F111" s="278"/>
      <c r="G111" s="278"/>
      <c r="H111" s="278"/>
      <c r="I111" s="278"/>
      <c r="J111" s="7"/>
    </row>
    <row r="112" spans="1:10" x14ac:dyDescent="0.25">
      <c r="B112" s="274" t="str">
        <f>B6</f>
        <v>Base Period &amp; True-Up Period 12 - Months Ending December 31, 2022</v>
      </c>
      <c r="C112" s="274"/>
      <c r="D112" s="274"/>
      <c r="E112" s="274"/>
      <c r="F112" s="274"/>
      <c r="G112" s="274"/>
      <c r="H112" s="274"/>
      <c r="I112" s="274"/>
      <c r="J112" s="7"/>
    </row>
    <row r="113" spans="1:12" x14ac:dyDescent="0.25">
      <c r="B113" s="276" t="s">
        <v>2</v>
      </c>
      <c r="C113" s="277"/>
      <c r="D113" s="277"/>
      <c r="E113" s="277"/>
      <c r="F113" s="277"/>
      <c r="G113" s="277"/>
      <c r="H113" s="277"/>
      <c r="I113" s="277"/>
      <c r="J113" s="7"/>
    </row>
    <row r="114" spans="1:12" x14ac:dyDescent="0.25">
      <c r="B114" s="7"/>
      <c r="C114" s="7"/>
      <c r="D114" s="7"/>
      <c r="E114" s="7"/>
      <c r="F114" s="7"/>
      <c r="G114" s="7"/>
      <c r="H114" s="7"/>
      <c r="I114" s="138"/>
      <c r="J114" s="7"/>
    </row>
    <row r="115" spans="1:12" x14ac:dyDescent="0.25">
      <c r="A115" s="7" t="s">
        <v>3</v>
      </c>
      <c r="B115" s="22"/>
      <c r="C115" s="22"/>
      <c r="D115" s="22"/>
      <c r="E115" s="22"/>
      <c r="F115" s="22"/>
      <c r="G115" s="22"/>
      <c r="H115" s="22"/>
      <c r="I115" s="138"/>
      <c r="J115" s="7" t="s">
        <v>3</v>
      </c>
    </row>
    <row r="116" spans="1:12" x14ac:dyDescent="0.25">
      <c r="A116" s="7" t="s">
        <v>7</v>
      </c>
      <c r="B116" s="7"/>
      <c r="C116" s="7"/>
      <c r="D116" s="7"/>
      <c r="E116" s="7"/>
      <c r="F116" s="7"/>
      <c r="G116" s="9" t="s">
        <v>5</v>
      </c>
      <c r="H116" s="22"/>
      <c r="I116" s="140" t="s">
        <v>6</v>
      </c>
      <c r="J116" s="7" t="s">
        <v>7</v>
      </c>
    </row>
    <row r="117" spans="1:12" x14ac:dyDescent="0.25">
      <c r="G117" s="7"/>
      <c r="H117" s="7"/>
      <c r="I117" s="138"/>
      <c r="J117" s="7"/>
    </row>
    <row r="118" spans="1:12" ht="18.75" x14ac:dyDescent="0.25">
      <c r="A118" s="7">
        <v>1</v>
      </c>
      <c r="B118" s="10" t="s">
        <v>322</v>
      </c>
      <c r="E118" s="22"/>
      <c r="F118" s="22"/>
      <c r="G118" s="165"/>
      <c r="H118" s="165"/>
      <c r="I118" s="138"/>
      <c r="J118" s="7">
        <v>1</v>
      </c>
    </row>
    <row r="119" spans="1:12" x14ac:dyDescent="0.25">
      <c r="A119" s="7">
        <f>A118+1</f>
        <v>2</v>
      </c>
      <c r="B119" s="19"/>
      <c r="E119" s="22"/>
      <c r="F119" s="22"/>
      <c r="G119" s="165"/>
      <c r="H119" s="165"/>
      <c r="I119" s="138"/>
      <c r="J119" s="7">
        <f>J118+1</f>
        <v>2</v>
      </c>
    </row>
    <row r="120" spans="1:12" x14ac:dyDescent="0.25">
      <c r="A120" s="7">
        <f>A119+1</f>
        <v>3</v>
      </c>
      <c r="B120" s="10" t="s">
        <v>323</v>
      </c>
      <c r="E120" s="22"/>
      <c r="F120" s="22"/>
      <c r="G120" s="165"/>
      <c r="H120" s="165"/>
      <c r="I120" s="138"/>
      <c r="J120" s="7">
        <f>J119+1</f>
        <v>3</v>
      </c>
    </row>
    <row r="121" spans="1:12" x14ac:dyDescent="0.25">
      <c r="A121" s="7">
        <f>A120+1</f>
        <v>4</v>
      </c>
      <c r="B121" s="22"/>
      <c r="C121" s="22"/>
      <c r="D121" s="22"/>
      <c r="E121" s="22"/>
      <c r="F121" s="22"/>
      <c r="G121" s="165"/>
      <c r="H121" s="165"/>
      <c r="I121" s="138"/>
      <c r="J121" s="7">
        <f>J120+1</f>
        <v>4</v>
      </c>
    </row>
    <row r="122" spans="1:12" x14ac:dyDescent="0.25">
      <c r="A122" s="7">
        <f t="shared" ref="A122:A183" si="4">A121+1</f>
        <v>5</v>
      </c>
      <c r="B122" s="11" t="s">
        <v>324</v>
      </c>
      <c r="C122" s="22"/>
      <c r="D122" s="22"/>
      <c r="E122" s="22"/>
      <c r="F122" s="22"/>
      <c r="G122" s="165"/>
      <c r="H122" s="165"/>
      <c r="I122" s="166"/>
      <c r="J122" s="7">
        <f t="shared" ref="J122:J183" si="5">J121+1</f>
        <v>5</v>
      </c>
    </row>
    <row r="123" spans="1:12" x14ac:dyDescent="0.25">
      <c r="A123" s="7">
        <f t="shared" si="4"/>
        <v>6</v>
      </c>
      <c r="B123" s="73" t="s">
        <v>325</v>
      </c>
      <c r="D123" s="22"/>
      <c r="E123" s="22"/>
      <c r="F123" s="22"/>
      <c r="G123" s="167">
        <f>G53</f>
        <v>5.4375394720955782E-2</v>
      </c>
      <c r="H123" s="22"/>
      <c r="I123" s="138" t="s">
        <v>326</v>
      </c>
      <c r="J123" s="7">
        <f t="shared" si="5"/>
        <v>6</v>
      </c>
      <c r="K123" s="7"/>
    </row>
    <row r="124" spans="1:12" x14ac:dyDescent="0.25">
      <c r="A124" s="7">
        <f t="shared" si="4"/>
        <v>7</v>
      </c>
      <c r="B124" s="73" t="s">
        <v>327</v>
      </c>
      <c r="D124" s="22"/>
      <c r="E124" s="22"/>
      <c r="F124" s="22"/>
      <c r="G124" s="91">
        <v>3759.0100778383921</v>
      </c>
      <c r="H124" s="22"/>
      <c r="I124" s="138" t="s">
        <v>328</v>
      </c>
      <c r="J124" s="7">
        <f t="shared" si="5"/>
        <v>7</v>
      </c>
      <c r="K124" s="7"/>
    </row>
    <row r="125" spans="1:12" x14ac:dyDescent="0.25">
      <c r="A125" s="7">
        <f t="shared" si="4"/>
        <v>8</v>
      </c>
      <c r="B125" s="73" t="s">
        <v>329</v>
      </c>
      <c r="D125" s="22"/>
      <c r="E125" s="22"/>
      <c r="F125" s="22"/>
      <c r="G125" s="168">
        <v>9934.6749924400028</v>
      </c>
      <c r="H125" s="22"/>
      <c r="I125" s="160" t="s">
        <v>330</v>
      </c>
      <c r="J125" s="7">
        <f t="shared" si="5"/>
        <v>8</v>
      </c>
      <c r="K125" s="22"/>
    </row>
    <row r="126" spans="1:12" x14ac:dyDescent="0.25">
      <c r="A126" s="7">
        <f t="shared" si="4"/>
        <v>9</v>
      </c>
      <c r="B126" s="73" t="s">
        <v>331</v>
      </c>
      <c r="D126" s="22"/>
      <c r="E126" s="169"/>
      <c r="F126" s="22"/>
      <c r="G126" s="85">
        <v>5032002.7152029276</v>
      </c>
      <c r="H126" s="170" t="s">
        <v>60</v>
      </c>
      <c r="I126" s="138" t="s">
        <v>332</v>
      </c>
      <c r="J126" s="7">
        <f t="shared" si="5"/>
        <v>9</v>
      </c>
    </row>
    <row r="127" spans="1:12" x14ac:dyDescent="0.25">
      <c r="A127" s="7">
        <f t="shared" si="4"/>
        <v>10</v>
      </c>
      <c r="B127" s="73" t="s">
        <v>333</v>
      </c>
      <c r="D127" s="18"/>
      <c r="E127" s="22"/>
      <c r="F127" s="22"/>
      <c r="G127" s="171" t="s">
        <v>334</v>
      </c>
      <c r="H127" s="22"/>
      <c r="I127" s="138" t="s">
        <v>335</v>
      </c>
      <c r="J127" s="7">
        <f t="shared" si="5"/>
        <v>10</v>
      </c>
      <c r="L127" s="172"/>
    </row>
    <row r="128" spans="1:12" x14ac:dyDescent="0.25">
      <c r="A128" s="7">
        <f t="shared" si="4"/>
        <v>11</v>
      </c>
      <c r="G128" s="7"/>
      <c r="H128" s="7"/>
      <c r="J128" s="7">
        <f t="shared" si="5"/>
        <v>11</v>
      </c>
    </row>
    <row r="129" spans="1:12" x14ac:dyDescent="0.25">
      <c r="A129" s="7">
        <f t="shared" si="4"/>
        <v>12</v>
      </c>
      <c r="B129" s="73" t="s">
        <v>336</v>
      </c>
      <c r="D129" s="22"/>
      <c r="E129" s="22"/>
      <c r="F129" s="22"/>
      <c r="G129" s="173">
        <f>(((G123)+(G125/G126))*G127-(G124/G126))/(1-G127)</f>
        <v>1.4033436558603356E-2</v>
      </c>
      <c r="H129" s="173"/>
      <c r="I129" s="138" t="s">
        <v>337</v>
      </c>
      <c r="J129" s="7">
        <f t="shared" si="5"/>
        <v>12</v>
      </c>
      <c r="L129" s="174"/>
    </row>
    <row r="130" spans="1:12" x14ac:dyDescent="0.25">
      <c r="A130" s="7">
        <f t="shared" si="4"/>
        <v>13</v>
      </c>
      <c r="B130" s="20" t="s">
        <v>338</v>
      </c>
      <c r="G130" s="7"/>
      <c r="H130" s="7"/>
      <c r="J130" s="7">
        <f t="shared" si="5"/>
        <v>13</v>
      </c>
    </row>
    <row r="131" spans="1:12" x14ac:dyDescent="0.25">
      <c r="A131" s="7">
        <f t="shared" si="4"/>
        <v>14</v>
      </c>
      <c r="G131" s="175"/>
      <c r="H131" s="7"/>
      <c r="J131" s="7">
        <f t="shared" si="5"/>
        <v>14</v>
      </c>
    </row>
    <row r="132" spans="1:12" x14ac:dyDescent="0.25">
      <c r="A132" s="7">
        <f t="shared" si="4"/>
        <v>15</v>
      </c>
      <c r="B132" s="10" t="s">
        <v>339</v>
      </c>
      <c r="C132" s="22"/>
      <c r="D132" s="22"/>
      <c r="E132" s="22"/>
      <c r="F132" s="22"/>
      <c r="G132" s="176"/>
      <c r="H132" s="176"/>
      <c r="I132" s="177"/>
      <c r="J132" s="7">
        <f t="shared" si="5"/>
        <v>15</v>
      </c>
      <c r="K132" s="178"/>
    </row>
    <row r="133" spans="1:12" x14ac:dyDescent="0.25">
      <c r="A133" s="7">
        <f t="shared" si="4"/>
        <v>16</v>
      </c>
      <c r="B133" s="14"/>
      <c r="C133" s="22"/>
      <c r="D133" s="22"/>
      <c r="E133" s="22"/>
      <c r="F133" s="22"/>
      <c r="G133" s="176"/>
      <c r="H133" s="176"/>
      <c r="I133" s="179"/>
      <c r="J133" s="7">
        <f t="shared" si="5"/>
        <v>16</v>
      </c>
      <c r="K133" s="22"/>
    </row>
    <row r="134" spans="1:12" x14ac:dyDescent="0.25">
      <c r="A134" s="7">
        <f t="shared" si="4"/>
        <v>17</v>
      </c>
      <c r="B134" s="11" t="s">
        <v>324</v>
      </c>
      <c r="C134" s="22"/>
      <c r="D134" s="22"/>
      <c r="E134" s="22"/>
      <c r="F134" s="22"/>
      <c r="G134" s="176"/>
      <c r="H134" s="176"/>
      <c r="I134" s="179"/>
      <c r="J134" s="7">
        <f t="shared" si="5"/>
        <v>17</v>
      </c>
      <c r="K134" s="22"/>
    </row>
    <row r="135" spans="1:12" x14ac:dyDescent="0.25">
      <c r="A135" s="7">
        <f t="shared" si="4"/>
        <v>18</v>
      </c>
      <c r="B135" s="73" t="s">
        <v>325</v>
      </c>
      <c r="D135" s="22"/>
      <c r="E135" s="22"/>
      <c r="F135" s="22"/>
      <c r="G135" s="149">
        <f>G123</f>
        <v>5.4375394720955782E-2</v>
      </c>
      <c r="H135" s="149"/>
      <c r="I135" s="138" t="s">
        <v>340</v>
      </c>
      <c r="J135" s="7">
        <f t="shared" si="5"/>
        <v>18</v>
      </c>
      <c r="K135" s="7"/>
    </row>
    <row r="136" spans="1:12" x14ac:dyDescent="0.25">
      <c r="A136" s="7">
        <f t="shared" si="4"/>
        <v>19</v>
      </c>
      <c r="B136" s="73" t="s">
        <v>341</v>
      </c>
      <c r="D136" s="22"/>
      <c r="E136" s="22"/>
      <c r="F136" s="22"/>
      <c r="G136" s="180">
        <v>0</v>
      </c>
      <c r="H136" s="149"/>
      <c r="I136" s="138" t="s">
        <v>342</v>
      </c>
      <c r="J136" s="7">
        <f t="shared" si="5"/>
        <v>19</v>
      </c>
      <c r="K136" s="7"/>
    </row>
    <row r="137" spans="1:12" x14ac:dyDescent="0.25">
      <c r="A137" s="7">
        <f t="shared" si="4"/>
        <v>20</v>
      </c>
      <c r="B137" s="73" t="s">
        <v>329</v>
      </c>
      <c r="D137" s="22"/>
      <c r="E137" s="22"/>
      <c r="F137" s="22"/>
      <c r="G137" s="180">
        <f>G125</f>
        <v>9934.6749924400028</v>
      </c>
      <c r="H137" s="180"/>
      <c r="I137" s="138" t="s">
        <v>343</v>
      </c>
      <c r="J137" s="7">
        <f t="shared" si="5"/>
        <v>20</v>
      </c>
      <c r="K137" s="7"/>
    </row>
    <row r="138" spans="1:12" x14ac:dyDescent="0.25">
      <c r="A138" s="7">
        <f t="shared" si="4"/>
        <v>21</v>
      </c>
      <c r="B138" s="73" t="s">
        <v>331</v>
      </c>
      <c r="D138" s="22"/>
      <c r="E138" s="22"/>
      <c r="F138" s="22"/>
      <c r="G138" s="84">
        <f>G126</f>
        <v>5032002.7152029276</v>
      </c>
      <c r="H138" s="244"/>
      <c r="I138" s="138" t="s">
        <v>344</v>
      </c>
      <c r="J138" s="7">
        <f t="shared" si="5"/>
        <v>21</v>
      </c>
      <c r="K138" s="7"/>
    </row>
    <row r="139" spans="1:12" x14ac:dyDescent="0.25">
      <c r="A139" s="7">
        <f t="shared" si="4"/>
        <v>22</v>
      </c>
      <c r="B139" s="73" t="s">
        <v>345</v>
      </c>
      <c r="D139" s="22"/>
      <c r="E139" s="22"/>
      <c r="F139" s="22"/>
      <c r="G139" s="173">
        <f>G129</f>
        <v>1.4033436558603356E-2</v>
      </c>
      <c r="H139" s="173"/>
      <c r="I139" s="138" t="s">
        <v>346</v>
      </c>
      <c r="J139" s="7">
        <f t="shared" si="5"/>
        <v>22</v>
      </c>
    </row>
    <row r="140" spans="1:12" x14ac:dyDescent="0.25">
      <c r="A140" s="7">
        <f t="shared" si="4"/>
        <v>23</v>
      </c>
      <c r="B140" s="73" t="s">
        <v>347</v>
      </c>
      <c r="D140" s="22"/>
      <c r="E140" s="22"/>
      <c r="F140" s="22"/>
      <c r="G140" s="171" t="s">
        <v>348</v>
      </c>
      <c r="H140" s="22"/>
      <c r="I140" s="138" t="s">
        <v>349</v>
      </c>
      <c r="J140" s="7">
        <f t="shared" si="5"/>
        <v>23</v>
      </c>
    </row>
    <row r="141" spans="1:12" x14ac:dyDescent="0.25">
      <c r="A141" s="7">
        <f t="shared" si="4"/>
        <v>24</v>
      </c>
      <c r="B141" s="74"/>
      <c r="D141" s="22"/>
      <c r="E141" s="22"/>
      <c r="F141" s="22"/>
      <c r="G141" s="181"/>
      <c r="H141" s="181"/>
      <c r="I141" s="179"/>
      <c r="J141" s="7">
        <f t="shared" si="5"/>
        <v>24</v>
      </c>
    </row>
    <row r="142" spans="1:12" x14ac:dyDescent="0.25">
      <c r="A142" s="7">
        <f t="shared" si="4"/>
        <v>25</v>
      </c>
      <c r="B142" s="73" t="s">
        <v>350</v>
      </c>
      <c r="C142" s="7"/>
      <c r="D142" s="7"/>
      <c r="E142" s="22"/>
      <c r="F142" s="22"/>
      <c r="G142" s="182">
        <f>(((G135)+(G137/G138)+G129)*G140-(G136/G138))/(1-G140)</f>
        <v>6.8252179301573858E-3</v>
      </c>
      <c r="H142" s="173"/>
      <c r="I142" s="138" t="s">
        <v>351</v>
      </c>
      <c r="J142" s="7">
        <f t="shared" si="5"/>
        <v>25</v>
      </c>
    </row>
    <row r="143" spans="1:12" x14ac:dyDescent="0.25">
      <c r="A143" s="7">
        <f t="shared" si="4"/>
        <v>26</v>
      </c>
      <c r="B143" s="20" t="s">
        <v>352</v>
      </c>
      <c r="G143" s="7"/>
      <c r="H143" s="7"/>
      <c r="I143" s="138"/>
      <c r="J143" s="7">
        <f t="shared" si="5"/>
        <v>26</v>
      </c>
      <c r="K143" s="7"/>
    </row>
    <row r="144" spans="1:12" x14ac:dyDescent="0.25">
      <c r="A144" s="7">
        <f t="shared" si="4"/>
        <v>27</v>
      </c>
      <c r="G144" s="7"/>
      <c r="H144" s="7"/>
      <c r="I144" s="138"/>
      <c r="J144" s="7">
        <f t="shared" si="5"/>
        <v>27</v>
      </c>
      <c r="K144" s="7"/>
    </row>
    <row r="145" spans="1:12" x14ac:dyDescent="0.25">
      <c r="A145" s="7">
        <f t="shared" si="4"/>
        <v>28</v>
      </c>
      <c r="B145" s="10" t="s">
        <v>353</v>
      </c>
      <c r="G145" s="173">
        <f>G142+G129</f>
        <v>2.0858654488760741E-2</v>
      </c>
      <c r="H145" s="173"/>
      <c r="I145" s="138" t="s">
        <v>354</v>
      </c>
      <c r="J145" s="7">
        <f t="shared" si="5"/>
        <v>28</v>
      </c>
      <c r="K145" s="7"/>
    </row>
    <row r="146" spans="1:12" x14ac:dyDescent="0.25">
      <c r="A146" s="7">
        <f t="shared" si="4"/>
        <v>29</v>
      </c>
      <c r="G146" s="7"/>
      <c r="H146" s="7"/>
      <c r="I146" s="138"/>
      <c r="J146" s="7">
        <f t="shared" si="5"/>
        <v>29</v>
      </c>
      <c r="K146" s="7"/>
    </row>
    <row r="147" spans="1:12" x14ac:dyDescent="0.25">
      <c r="A147" s="7">
        <f t="shared" si="4"/>
        <v>30</v>
      </c>
      <c r="B147" s="10" t="s">
        <v>355</v>
      </c>
      <c r="G147" s="21">
        <f>G51</f>
        <v>7.1276130673259205E-2</v>
      </c>
      <c r="H147" s="22"/>
      <c r="I147" s="138" t="s">
        <v>356</v>
      </c>
      <c r="J147" s="7">
        <f t="shared" si="5"/>
        <v>30</v>
      </c>
      <c r="K147" s="7"/>
    </row>
    <row r="148" spans="1:12" x14ac:dyDescent="0.25">
      <c r="A148" s="7">
        <f t="shared" si="4"/>
        <v>31</v>
      </c>
      <c r="G148" s="149"/>
      <c r="H148" s="149"/>
      <c r="I148" s="138"/>
      <c r="J148" s="7">
        <f t="shared" si="5"/>
        <v>31</v>
      </c>
      <c r="K148" s="7"/>
    </row>
    <row r="149" spans="1:12" ht="19.5" thickBot="1" x14ac:dyDescent="0.3">
      <c r="A149" s="7">
        <f t="shared" si="4"/>
        <v>32</v>
      </c>
      <c r="B149" s="10" t="s">
        <v>357</v>
      </c>
      <c r="G149" s="183">
        <f>G145+G147</f>
        <v>9.213478516201995E-2</v>
      </c>
      <c r="H149" s="173"/>
      <c r="I149" s="138" t="s">
        <v>358</v>
      </c>
      <c r="J149" s="7">
        <f t="shared" si="5"/>
        <v>32</v>
      </c>
      <c r="K149" s="184"/>
      <c r="L149" s="174"/>
    </row>
    <row r="150" spans="1:12" ht="17.25" thickTop="1" thickBot="1" x14ac:dyDescent="0.3">
      <c r="A150" s="153">
        <f t="shared" si="4"/>
        <v>33</v>
      </c>
      <c r="B150" s="154"/>
      <c r="C150" s="154"/>
      <c r="D150" s="154"/>
      <c r="E150" s="154"/>
      <c r="F150" s="154"/>
      <c r="G150" s="153"/>
      <c r="H150" s="153"/>
      <c r="I150" s="155"/>
      <c r="J150" s="153">
        <f t="shared" si="5"/>
        <v>33</v>
      </c>
    </row>
    <row r="151" spans="1:12" x14ac:dyDescent="0.25">
      <c r="A151" s="7">
        <f t="shared" si="4"/>
        <v>34</v>
      </c>
      <c r="G151" s="7"/>
      <c r="H151" s="7"/>
      <c r="I151" s="138"/>
      <c r="J151" s="7">
        <f t="shared" si="5"/>
        <v>34</v>
      </c>
    </row>
    <row r="152" spans="1:12" ht="18.75" x14ac:dyDescent="0.25">
      <c r="A152" s="7">
        <f t="shared" si="4"/>
        <v>35</v>
      </c>
      <c r="B152" s="10" t="s">
        <v>359</v>
      </c>
      <c r="E152" s="22"/>
      <c r="F152" s="22"/>
      <c r="G152" s="165"/>
      <c r="H152" s="165"/>
      <c r="I152" s="138"/>
      <c r="J152" s="7">
        <f t="shared" si="5"/>
        <v>35</v>
      </c>
    </row>
    <row r="153" spans="1:12" x14ac:dyDescent="0.25">
      <c r="A153" s="7">
        <f t="shared" si="4"/>
        <v>36</v>
      </c>
      <c r="B153" s="19"/>
      <c r="E153" s="22"/>
      <c r="F153" s="22"/>
      <c r="G153" s="165"/>
      <c r="H153" s="165"/>
      <c r="I153" s="138"/>
      <c r="J153" s="7">
        <f t="shared" si="5"/>
        <v>36</v>
      </c>
      <c r="L153" s="185"/>
    </row>
    <row r="154" spans="1:12" x14ac:dyDescent="0.25">
      <c r="A154" s="7">
        <f t="shared" si="4"/>
        <v>37</v>
      </c>
      <c r="B154" s="10" t="s">
        <v>323</v>
      </c>
      <c r="E154" s="22"/>
      <c r="F154" s="22"/>
      <c r="G154" s="165"/>
      <c r="H154" s="165"/>
      <c r="I154" s="138"/>
      <c r="J154" s="7">
        <f t="shared" si="5"/>
        <v>37</v>
      </c>
    </row>
    <row r="155" spans="1:12" x14ac:dyDescent="0.25">
      <c r="A155" s="7">
        <f t="shared" si="4"/>
        <v>38</v>
      </c>
      <c r="B155" s="22"/>
      <c r="C155" s="22"/>
      <c r="D155" s="22"/>
      <c r="E155" s="22"/>
      <c r="F155" s="22"/>
      <c r="G155" s="165"/>
      <c r="H155" s="165"/>
      <c r="I155" s="138"/>
      <c r="J155" s="7">
        <f t="shared" si="5"/>
        <v>38</v>
      </c>
    </row>
    <row r="156" spans="1:12" x14ac:dyDescent="0.25">
      <c r="A156" s="7">
        <f t="shared" si="4"/>
        <v>39</v>
      </c>
      <c r="B156" s="11" t="s">
        <v>324</v>
      </c>
      <c r="C156" s="22"/>
      <c r="D156" s="22"/>
      <c r="E156" s="22"/>
      <c r="F156" s="22"/>
      <c r="G156" s="165"/>
      <c r="H156" s="165"/>
      <c r="I156" s="166"/>
      <c r="J156" s="7">
        <f t="shared" si="5"/>
        <v>39</v>
      </c>
    </row>
    <row r="157" spans="1:12" x14ac:dyDescent="0.25">
      <c r="A157" s="7">
        <f t="shared" si="4"/>
        <v>40</v>
      </c>
      <c r="B157" s="73" t="s">
        <v>360</v>
      </c>
      <c r="D157" s="22"/>
      <c r="E157" s="22"/>
      <c r="F157" s="22"/>
      <c r="G157" s="167">
        <f>G66</f>
        <v>0</v>
      </c>
      <c r="H157" s="22"/>
      <c r="I157" s="138" t="s">
        <v>361</v>
      </c>
      <c r="J157" s="7">
        <f t="shared" si="5"/>
        <v>40</v>
      </c>
      <c r="K157" s="7"/>
    </row>
    <row r="158" spans="1:12" x14ac:dyDescent="0.25">
      <c r="A158" s="7">
        <f t="shared" si="4"/>
        <v>41</v>
      </c>
      <c r="B158" s="73" t="s">
        <v>327</v>
      </c>
      <c r="D158" s="22"/>
      <c r="E158" s="22"/>
      <c r="F158" s="22"/>
      <c r="G158" s="186">
        <v>0</v>
      </c>
      <c r="H158" s="22"/>
      <c r="I158" s="138" t="s">
        <v>303</v>
      </c>
      <c r="J158" s="7">
        <f t="shared" si="5"/>
        <v>41</v>
      </c>
      <c r="K158" s="7"/>
    </row>
    <row r="159" spans="1:12" x14ac:dyDescent="0.25">
      <c r="A159" s="7">
        <f t="shared" si="4"/>
        <v>42</v>
      </c>
      <c r="B159" s="73" t="s">
        <v>329</v>
      </c>
      <c r="D159" s="22"/>
      <c r="E159" s="22"/>
      <c r="F159" s="22"/>
      <c r="G159" s="186">
        <v>0</v>
      </c>
      <c r="H159" s="22"/>
      <c r="I159" s="138" t="s">
        <v>303</v>
      </c>
      <c r="J159" s="7">
        <f t="shared" si="5"/>
        <v>42</v>
      </c>
      <c r="K159" s="22"/>
    </row>
    <row r="160" spans="1:12" x14ac:dyDescent="0.25">
      <c r="A160" s="7">
        <f t="shared" si="4"/>
        <v>43</v>
      </c>
      <c r="B160" s="73" t="s">
        <v>331</v>
      </c>
      <c r="D160" s="22"/>
      <c r="E160" s="169"/>
      <c r="F160" s="22"/>
      <c r="G160" s="85">
        <v>5032002.7152029276</v>
      </c>
      <c r="H160" s="170"/>
      <c r="I160" s="138" t="s">
        <v>332</v>
      </c>
      <c r="J160" s="7">
        <f t="shared" si="5"/>
        <v>43</v>
      </c>
    </row>
    <row r="161" spans="1:12" x14ac:dyDescent="0.25">
      <c r="A161" s="7">
        <f t="shared" si="4"/>
        <v>44</v>
      </c>
      <c r="B161" s="73" t="s">
        <v>333</v>
      </c>
      <c r="D161" s="18"/>
      <c r="E161" s="22"/>
      <c r="F161" s="22"/>
      <c r="G161" s="171" t="s">
        <v>334</v>
      </c>
      <c r="H161" s="22"/>
      <c r="I161" s="138" t="s">
        <v>335</v>
      </c>
      <c r="J161" s="7">
        <f t="shared" si="5"/>
        <v>44</v>
      </c>
      <c r="L161" s="172"/>
    </row>
    <row r="162" spans="1:12" x14ac:dyDescent="0.25">
      <c r="A162" s="7">
        <f t="shared" si="4"/>
        <v>45</v>
      </c>
      <c r="G162" s="7"/>
      <c r="H162" s="7"/>
      <c r="J162" s="7">
        <f t="shared" si="5"/>
        <v>45</v>
      </c>
    </row>
    <row r="163" spans="1:12" x14ac:dyDescent="0.25">
      <c r="A163" s="7">
        <f t="shared" si="4"/>
        <v>46</v>
      </c>
      <c r="B163" s="73" t="s">
        <v>336</v>
      </c>
      <c r="D163" s="22"/>
      <c r="E163" s="22"/>
      <c r="F163" s="22"/>
      <c r="G163" s="173">
        <f>(((G157)+(G159/G160))*G161-(G158/G160))/(1-G161)</f>
        <v>0</v>
      </c>
      <c r="H163" s="173"/>
      <c r="I163" s="138" t="s">
        <v>337</v>
      </c>
      <c r="J163" s="7">
        <f t="shared" si="5"/>
        <v>46</v>
      </c>
      <c r="L163" s="174"/>
    </row>
    <row r="164" spans="1:12" x14ac:dyDescent="0.25">
      <c r="A164" s="7">
        <f t="shared" si="4"/>
        <v>47</v>
      </c>
      <c r="B164" s="20" t="s">
        <v>338</v>
      </c>
      <c r="G164" s="7"/>
      <c r="H164" s="7"/>
      <c r="J164" s="7">
        <f t="shared" si="5"/>
        <v>47</v>
      </c>
    </row>
    <row r="165" spans="1:12" x14ac:dyDescent="0.25">
      <c r="A165" s="7">
        <f t="shared" si="4"/>
        <v>48</v>
      </c>
      <c r="G165" s="7"/>
      <c r="H165" s="7"/>
      <c r="J165" s="7">
        <f t="shared" si="5"/>
        <v>48</v>
      </c>
    </row>
    <row r="166" spans="1:12" x14ac:dyDescent="0.25">
      <c r="A166" s="7">
        <f t="shared" si="4"/>
        <v>49</v>
      </c>
      <c r="B166" s="10" t="s">
        <v>339</v>
      </c>
      <c r="C166" s="22"/>
      <c r="D166" s="22"/>
      <c r="E166" s="22"/>
      <c r="F166" s="22"/>
      <c r="G166" s="176"/>
      <c r="H166" s="176"/>
      <c r="I166" s="177"/>
      <c r="J166" s="7">
        <f t="shared" si="5"/>
        <v>49</v>
      </c>
      <c r="K166" s="178"/>
    </row>
    <row r="167" spans="1:12" x14ac:dyDescent="0.25">
      <c r="A167" s="7">
        <f t="shared" si="4"/>
        <v>50</v>
      </c>
      <c r="B167" s="14"/>
      <c r="C167" s="22"/>
      <c r="D167" s="22"/>
      <c r="E167" s="22"/>
      <c r="F167" s="22"/>
      <c r="G167" s="176"/>
      <c r="H167" s="176"/>
      <c r="I167" s="179"/>
      <c r="J167" s="7">
        <f t="shared" si="5"/>
        <v>50</v>
      </c>
      <c r="K167" s="22"/>
    </row>
    <row r="168" spans="1:12" x14ac:dyDescent="0.25">
      <c r="A168" s="7">
        <f t="shared" si="4"/>
        <v>51</v>
      </c>
      <c r="B168" s="11" t="s">
        <v>324</v>
      </c>
      <c r="C168" s="22"/>
      <c r="D168" s="22"/>
      <c r="E168" s="22"/>
      <c r="F168" s="22"/>
      <c r="G168" s="176"/>
      <c r="H168" s="176"/>
      <c r="I168" s="179"/>
      <c r="J168" s="7">
        <f t="shared" si="5"/>
        <v>51</v>
      </c>
      <c r="K168" s="22"/>
    </row>
    <row r="169" spans="1:12" x14ac:dyDescent="0.25">
      <c r="A169" s="7">
        <f t="shared" si="4"/>
        <v>52</v>
      </c>
      <c r="B169" s="73" t="s">
        <v>360</v>
      </c>
      <c r="D169" s="22"/>
      <c r="E169" s="22"/>
      <c r="F169" s="22"/>
      <c r="G169" s="149">
        <f>G157</f>
        <v>0</v>
      </c>
      <c r="H169" s="149"/>
      <c r="I169" s="138" t="s">
        <v>362</v>
      </c>
      <c r="J169" s="7">
        <f t="shared" si="5"/>
        <v>52</v>
      </c>
      <c r="K169" s="7"/>
    </row>
    <row r="170" spans="1:12" x14ac:dyDescent="0.25">
      <c r="A170" s="7">
        <f t="shared" si="4"/>
        <v>53</v>
      </c>
      <c r="B170" s="73" t="s">
        <v>341</v>
      </c>
      <c r="D170" s="22"/>
      <c r="E170" s="22"/>
      <c r="F170" s="22"/>
      <c r="G170" s="186">
        <v>0</v>
      </c>
      <c r="H170" s="149"/>
      <c r="I170" s="138" t="s">
        <v>303</v>
      </c>
      <c r="J170" s="7">
        <f t="shared" si="5"/>
        <v>53</v>
      </c>
      <c r="K170" s="7"/>
    </row>
    <row r="171" spans="1:12" x14ac:dyDescent="0.25">
      <c r="A171" s="7">
        <f t="shared" si="4"/>
        <v>54</v>
      </c>
      <c r="B171" s="73" t="s">
        <v>329</v>
      </c>
      <c r="D171" s="22"/>
      <c r="E171" s="22"/>
      <c r="F171" s="22"/>
      <c r="G171" s="84">
        <f>G159</f>
        <v>0</v>
      </c>
      <c r="H171" s="180"/>
      <c r="I171" s="138" t="s">
        <v>363</v>
      </c>
      <c r="J171" s="7">
        <f t="shared" si="5"/>
        <v>54</v>
      </c>
      <c r="K171" s="7"/>
    </row>
    <row r="172" spans="1:12" x14ac:dyDescent="0.25">
      <c r="A172" s="7">
        <f t="shared" si="4"/>
        <v>55</v>
      </c>
      <c r="B172" s="73" t="s">
        <v>331</v>
      </c>
      <c r="D172" s="22"/>
      <c r="E172" s="22"/>
      <c r="F172" s="22"/>
      <c r="G172" s="84">
        <f>G160</f>
        <v>5032002.7152029276</v>
      </c>
      <c r="H172" s="244"/>
      <c r="I172" s="138" t="s">
        <v>364</v>
      </c>
      <c r="J172" s="7">
        <f t="shared" si="5"/>
        <v>55</v>
      </c>
      <c r="K172" s="7"/>
    </row>
    <row r="173" spans="1:12" x14ac:dyDescent="0.25">
      <c r="A173" s="7">
        <f t="shared" si="4"/>
        <v>56</v>
      </c>
      <c r="B173" s="73" t="s">
        <v>345</v>
      </c>
      <c r="D173" s="22"/>
      <c r="E173" s="22"/>
      <c r="F173" s="22"/>
      <c r="G173" s="173">
        <f>G163</f>
        <v>0</v>
      </c>
      <c r="H173" s="173"/>
      <c r="I173" s="138" t="s">
        <v>365</v>
      </c>
      <c r="J173" s="7">
        <f t="shared" si="5"/>
        <v>56</v>
      </c>
    </row>
    <row r="174" spans="1:12" x14ac:dyDescent="0.25">
      <c r="A174" s="7">
        <f t="shared" si="4"/>
        <v>57</v>
      </c>
      <c r="B174" s="73" t="s">
        <v>347</v>
      </c>
      <c r="D174" s="22"/>
      <c r="E174" s="22"/>
      <c r="F174" s="22"/>
      <c r="G174" s="171" t="s">
        <v>348</v>
      </c>
      <c r="H174" s="7"/>
      <c r="I174" s="138" t="s">
        <v>349</v>
      </c>
      <c r="J174" s="7">
        <f t="shared" si="5"/>
        <v>57</v>
      </c>
    </row>
    <row r="175" spans="1:12" x14ac:dyDescent="0.25">
      <c r="A175" s="7">
        <f t="shared" si="4"/>
        <v>58</v>
      </c>
      <c r="B175" s="74"/>
      <c r="D175" s="22"/>
      <c r="E175" s="22"/>
      <c r="F175" s="22"/>
      <c r="G175" s="181"/>
      <c r="H175" s="181"/>
      <c r="I175" s="179"/>
      <c r="J175" s="7">
        <f t="shared" si="5"/>
        <v>58</v>
      </c>
      <c r="K175" s="187"/>
    </row>
    <row r="176" spans="1:12" x14ac:dyDescent="0.25">
      <c r="A176" s="7">
        <f t="shared" si="4"/>
        <v>59</v>
      </c>
      <c r="B176" s="73" t="s">
        <v>350</v>
      </c>
      <c r="C176" s="7"/>
      <c r="D176" s="7"/>
      <c r="E176" s="22"/>
      <c r="F176" s="22"/>
      <c r="G176" s="182">
        <f>(((G169)+(G171/G172)+G163)*G174-(G170/G172))/(1-G174)</f>
        <v>0</v>
      </c>
      <c r="H176" s="173"/>
      <c r="I176" s="138" t="s">
        <v>351</v>
      </c>
      <c r="J176" s="7">
        <f t="shared" si="5"/>
        <v>59</v>
      </c>
    </row>
    <row r="177" spans="1:12" x14ac:dyDescent="0.25">
      <c r="A177" s="7">
        <f t="shared" si="4"/>
        <v>60</v>
      </c>
      <c r="B177" s="20" t="s">
        <v>352</v>
      </c>
      <c r="G177" s="7"/>
      <c r="H177" s="7"/>
      <c r="I177" s="138"/>
      <c r="J177" s="7">
        <f t="shared" si="5"/>
        <v>60</v>
      </c>
      <c r="K177" s="7"/>
    </row>
    <row r="178" spans="1:12" x14ac:dyDescent="0.25">
      <c r="A178" s="7">
        <f t="shared" si="4"/>
        <v>61</v>
      </c>
      <c r="G178" s="7"/>
      <c r="H178" s="7"/>
      <c r="I178" s="138"/>
      <c r="J178" s="7">
        <f t="shared" si="5"/>
        <v>61</v>
      </c>
      <c r="K178" s="7"/>
    </row>
    <row r="179" spans="1:12" x14ac:dyDescent="0.25">
      <c r="A179" s="7">
        <f t="shared" si="4"/>
        <v>62</v>
      </c>
      <c r="B179" s="10" t="s">
        <v>353</v>
      </c>
      <c r="G179" s="173">
        <f>G176+G163</f>
        <v>0</v>
      </c>
      <c r="H179" s="173"/>
      <c r="I179" s="138" t="s">
        <v>366</v>
      </c>
      <c r="J179" s="7">
        <f t="shared" si="5"/>
        <v>62</v>
      </c>
      <c r="K179" s="7"/>
    </row>
    <row r="180" spans="1:12" x14ac:dyDescent="0.25">
      <c r="A180" s="7">
        <f t="shared" si="4"/>
        <v>63</v>
      </c>
      <c r="G180" s="7"/>
      <c r="H180" s="7"/>
      <c r="I180" s="138"/>
      <c r="J180" s="7">
        <f t="shared" si="5"/>
        <v>63</v>
      </c>
      <c r="K180" s="7"/>
    </row>
    <row r="181" spans="1:12" x14ac:dyDescent="0.25">
      <c r="A181" s="7">
        <f t="shared" si="4"/>
        <v>64</v>
      </c>
      <c r="B181" s="10" t="s">
        <v>367</v>
      </c>
      <c r="G181" s="182">
        <f>G64</f>
        <v>0</v>
      </c>
      <c r="H181" s="22"/>
      <c r="I181" s="138" t="s">
        <v>368</v>
      </c>
      <c r="J181" s="7">
        <f t="shared" si="5"/>
        <v>64</v>
      </c>
      <c r="K181" s="7"/>
    </row>
    <row r="182" spans="1:12" x14ac:dyDescent="0.25">
      <c r="A182" s="7">
        <f t="shared" si="4"/>
        <v>65</v>
      </c>
      <c r="G182" s="149"/>
      <c r="H182" s="149"/>
      <c r="I182" s="138"/>
      <c r="J182" s="7">
        <f t="shared" si="5"/>
        <v>65</v>
      </c>
      <c r="K182" s="7"/>
    </row>
    <row r="183" spans="1:12" ht="19.5" thickBot="1" x14ac:dyDescent="0.3">
      <c r="A183" s="7">
        <f t="shared" si="4"/>
        <v>66</v>
      </c>
      <c r="B183" s="10" t="s">
        <v>369</v>
      </c>
      <c r="G183" s="183">
        <f>G179+G181</f>
        <v>0</v>
      </c>
      <c r="H183" s="173"/>
      <c r="I183" s="138" t="s">
        <v>370</v>
      </c>
      <c r="J183" s="7">
        <f t="shared" si="5"/>
        <v>66</v>
      </c>
      <c r="K183" s="184"/>
      <c r="L183" s="174"/>
    </row>
    <row r="184" spans="1:12" ht="16.5" thickTop="1" x14ac:dyDescent="0.25">
      <c r="B184" s="10"/>
      <c r="G184" s="188"/>
      <c r="H184" s="188"/>
      <c r="I184" s="138"/>
      <c r="J184" s="7"/>
      <c r="K184" s="184"/>
      <c r="L184" s="174"/>
    </row>
    <row r="185" spans="1:12" x14ac:dyDescent="0.25">
      <c r="B185" s="10"/>
      <c r="G185" s="188"/>
      <c r="H185" s="188"/>
      <c r="I185" s="138"/>
      <c r="J185" s="7"/>
      <c r="K185" s="184"/>
      <c r="L185" s="174"/>
    </row>
    <row r="186" spans="1:12" x14ac:dyDescent="0.25">
      <c r="A186" s="170" t="s">
        <v>60</v>
      </c>
      <c r="B186" s="189" t="str">
        <f>'[1]Pg2 TO5 C6 BK-1 Comparison'!B43</f>
        <v xml:space="preserve">Items in BOLD have changed to correct the over-allocation of "Duplicate Charges (Company Energy Use)" Credit accounted for in FERC account 929 and adjustments attributed to </v>
      </c>
      <c r="G186" s="188"/>
      <c r="H186" s="188"/>
      <c r="I186" s="138"/>
      <c r="J186" s="7"/>
      <c r="K186" s="184"/>
      <c r="L186" s="174"/>
    </row>
    <row r="187" spans="1:12" x14ac:dyDescent="0.25">
      <c r="A187" s="170"/>
      <c r="B187" s="189" t="str">
        <f>'[1]Pg2 TO5 C6 BK-1 Comparison'!B44</f>
        <v>Accrued Bonus DTA and Fire Brigade Expenses as required by FERC Order ER24-524.</v>
      </c>
      <c r="G187" s="188"/>
      <c r="H187" s="188"/>
      <c r="I187" s="138"/>
      <c r="J187" s="7"/>
      <c r="K187" s="184"/>
      <c r="L187" s="174"/>
    </row>
    <row r="188" spans="1:12" x14ac:dyDescent="0.25">
      <c r="A188" s="51"/>
      <c r="B188" s="74"/>
      <c r="C188" s="190"/>
      <c r="D188" s="190"/>
      <c r="E188" s="190"/>
      <c r="F188" s="190"/>
      <c r="G188" s="191"/>
      <c r="H188" s="191"/>
      <c r="I188" s="192"/>
      <c r="J188" s="7"/>
    </row>
    <row r="189" spans="1:12" x14ac:dyDescent="0.25">
      <c r="A189" s="51"/>
      <c r="B189" s="74"/>
      <c r="C189" s="190"/>
      <c r="D189" s="190"/>
      <c r="E189" s="190"/>
      <c r="F189" s="190"/>
      <c r="G189" s="191"/>
      <c r="H189" s="191"/>
      <c r="I189" s="192"/>
      <c r="J189" s="7"/>
    </row>
    <row r="190" spans="1:12" x14ac:dyDescent="0.25">
      <c r="B190" s="278" t="s">
        <v>20</v>
      </c>
      <c r="C190" s="278"/>
      <c r="D190" s="278"/>
      <c r="E190" s="278"/>
      <c r="F190" s="278"/>
      <c r="G190" s="278"/>
      <c r="H190" s="278"/>
      <c r="I190" s="278"/>
      <c r="J190" s="7"/>
    </row>
    <row r="191" spans="1:12" x14ac:dyDescent="0.25">
      <c r="B191" s="278" t="s">
        <v>226</v>
      </c>
      <c r="C191" s="278"/>
      <c r="D191" s="278"/>
      <c r="E191" s="278"/>
      <c r="F191" s="278"/>
      <c r="G191" s="278"/>
      <c r="H191" s="278"/>
      <c r="I191" s="278"/>
      <c r="J191" s="7"/>
    </row>
    <row r="192" spans="1:12" x14ac:dyDescent="0.25">
      <c r="B192" s="278" t="s">
        <v>227</v>
      </c>
      <c r="C192" s="278"/>
      <c r="D192" s="278"/>
      <c r="E192" s="278"/>
      <c r="F192" s="278"/>
      <c r="G192" s="278"/>
      <c r="H192" s="278"/>
      <c r="I192" s="278"/>
      <c r="J192" s="7"/>
    </row>
    <row r="193" spans="1:10" x14ac:dyDescent="0.25">
      <c r="B193" s="274" t="str">
        <f>B6</f>
        <v>Base Period &amp; True-Up Period 12 - Months Ending December 31, 2022</v>
      </c>
      <c r="C193" s="274"/>
      <c r="D193" s="274"/>
      <c r="E193" s="274"/>
      <c r="F193" s="274"/>
      <c r="G193" s="274"/>
      <c r="H193" s="274"/>
      <c r="I193" s="274"/>
      <c r="J193" s="7"/>
    </row>
    <row r="194" spans="1:10" x14ac:dyDescent="0.25">
      <c r="B194" s="276" t="s">
        <v>2</v>
      </c>
      <c r="C194" s="277"/>
      <c r="D194" s="277"/>
      <c r="E194" s="277"/>
      <c r="F194" s="277"/>
      <c r="G194" s="277"/>
      <c r="H194" s="277"/>
      <c r="I194" s="277"/>
      <c r="J194" s="7"/>
    </row>
    <row r="195" spans="1:10" x14ac:dyDescent="0.25">
      <c r="B195" s="7"/>
      <c r="C195" s="7"/>
      <c r="D195" s="7"/>
      <c r="E195" s="7"/>
      <c r="F195" s="7"/>
      <c r="G195" s="22"/>
      <c r="H195" s="22"/>
      <c r="I195" s="138"/>
      <c r="J195" s="7"/>
    </row>
    <row r="196" spans="1:10" x14ac:dyDescent="0.25">
      <c r="A196" s="7" t="s">
        <v>3</v>
      </c>
      <c r="B196" s="22"/>
      <c r="C196" s="22"/>
      <c r="D196" s="22"/>
      <c r="E196" s="22"/>
      <c r="F196" s="22"/>
      <c r="G196" s="22"/>
      <c r="H196" s="22"/>
      <c r="I196" s="138"/>
      <c r="J196" s="7" t="s">
        <v>3</v>
      </c>
    </row>
    <row r="197" spans="1:10" x14ac:dyDescent="0.25">
      <c r="A197" s="7" t="s">
        <v>7</v>
      </c>
      <c r="B197" s="7"/>
      <c r="C197" s="7"/>
      <c r="D197" s="7"/>
      <c r="E197" s="7"/>
      <c r="F197" s="7"/>
      <c r="G197" s="9" t="s">
        <v>5</v>
      </c>
      <c r="H197" s="22"/>
      <c r="I197" s="140" t="s">
        <v>6</v>
      </c>
      <c r="J197" s="7" t="s">
        <v>7</v>
      </c>
    </row>
    <row r="198" spans="1:10" x14ac:dyDescent="0.25">
      <c r="G198" s="7"/>
      <c r="H198" s="7"/>
      <c r="I198" s="138"/>
      <c r="J198" s="7"/>
    </row>
    <row r="199" spans="1:10" ht="18.75" x14ac:dyDescent="0.25">
      <c r="A199" s="7">
        <v>1</v>
      </c>
      <c r="B199" s="10" t="s">
        <v>371</v>
      </c>
      <c r="E199" s="22"/>
      <c r="F199" s="22"/>
      <c r="G199" s="165"/>
      <c r="H199" s="165"/>
      <c r="I199" s="138"/>
      <c r="J199" s="7">
        <v>1</v>
      </c>
    </row>
    <row r="200" spans="1:10" x14ac:dyDescent="0.25">
      <c r="A200" s="7">
        <f>A199+1</f>
        <v>2</v>
      </c>
      <c r="B200" s="19"/>
      <c r="E200" s="22"/>
      <c r="F200" s="22"/>
      <c r="G200" s="165"/>
      <c r="H200" s="165"/>
      <c r="I200" s="138"/>
      <c r="J200" s="7">
        <f>J199+1</f>
        <v>2</v>
      </c>
    </row>
    <row r="201" spans="1:10" x14ac:dyDescent="0.25">
      <c r="A201" s="7">
        <f>A200+1</f>
        <v>3</v>
      </c>
      <c r="B201" s="10" t="s">
        <v>323</v>
      </c>
      <c r="E201" s="22"/>
      <c r="F201" s="22"/>
      <c r="G201" s="165"/>
      <c r="H201" s="165"/>
      <c r="I201" s="138"/>
      <c r="J201" s="7">
        <f>J200+1</f>
        <v>3</v>
      </c>
    </row>
    <row r="202" spans="1:10" x14ac:dyDescent="0.25">
      <c r="A202" s="7">
        <f>A201+1</f>
        <v>4</v>
      </c>
      <c r="B202" s="22"/>
      <c r="C202" s="22"/>
      <c r="D202" s="22"/>
      <c r="E202" s="22"/>
      <c r="F202" s="22"/>
      <c r="G202" s="165"/>
      <c r="H202" s="165"/>
      <c r="I202" s="138"/>
      <c r="J202" s="7">
        <f>J201+1</f>
        <v>4</v>
      </c>
    </row>
    <row r="203" spans="1:10" x14ac:dyDescent="0.25">
      <c r="A203" s="7">
        <f t="shared" ref="A203:A264" si="6">A202+1</f>
        <v>5</v>
      </c>
      <c r="B203" s="11" t="s">
        <v>324</v>
      </c>
      <c r="C203" s="22"/>
      <c r="D203" s="22"/>
      <c r="E203" s="22"/>
      <c r="F203" s="22"/>
      <c r="G203" s="165"/>
      <c r="H203" s="165"/>
      <c r="I203" s="166"/>
      <c r="J203" s="7">
        <f t="shared" ref="J203:J264" si="7">J202+1</f>
        <v>5</v>
      </c>
    </row>
    <row r="204" spans="1:10" x14ac:dyDescent="0.25">
      <c r="A204" s="7">
        <f t="shared" si="6"/>
        <v>6</v>
      </c>
      <c r="B204" s="73" t="s">
        <v>325</v>
      </c>
      <c r="D204" s="22"/>
      <c r="E204" s="22"/>
      <c r="F204" s="22"/>
      <c r="G204" s="167">
        <f>G90</f>
        <v>0</v>
      </c>
      <c r="H204" s="22"/>
      <c r="I204" s="138" t="s">
        <v>372</v>
      </c>
      <c r="J204" s="7">
        <f t="shared" si="7"/>
        <v>6</v>
      </c>
    </row>
    <row r="205" spans="1:10" x14ac:dyDescent="0.25">
      <c r="A205" s="7">
        <f t="shared" si="6"/>
        <v>7</v>
      </c>
      <c r="B205" s="73" t="s">
        <v>327</v>
      </c>
      <c r="D205" s="22"/>
      <c r="E205" s="22"/>
      <c r="F205" s="22"/>
      <c r="G205" s="186">
        <v>0</v>
      </c>
      <c r="H205" s="22"/>
      <c r="I205" s="138" t="s">
        <v>373</v>
      </c>
      <c r="J205" s="7">
        <f t="shared" si="7"/>
        <v>7</v>
      </c>
    </row>
    <row r="206" spans="1:10" x14ac:dyDescent="0.25">
      <c r="A206" s="7">
        <f t="shared" si="6"/>
        <v>8</v>
      </c>
      <c r="B206" s="73" t="s">
        <v>329</v>
      </c>
      <c r="D206" s="22"/>
      <c r="E206" s="22"/>
      <c r="F206" s="22"/>
      <c r="G206" s="168">
        <v>0</v>
      </c>
      <c r="H206" s="22"/>
      <c r="I206" s="160"/>
      <c r="J206" s="7">
        <f t="shared" si="7"/>
        <v>8</v>
      </c>
    </row>
    <row r="207" spans="1:10" x14ac:dyDescent="0.25">
      <c r="A207" s="7">
        <f t="shared" si="6"/>
        <v>9</v>
      </c>
      <c r="B207" s="73" t="s">
        <v>374</v>
      </c>
      <c r="D207" s="22"/>
      <c r="E207" s="22"/>
      <c r="F207" s="22"/>
      <c r="G207" s="91">
        <v>0</v>
      </c>
      <c r="H207" s="22"/>
      <c r="I207" s="138" t="s">
        <v>375</v>
      </c>
      <c r="J207" s="7">
        <f t="shared" si="7"/>
        <v>9</v>
      </c>
    </row>
    <row r="208" spans="1:10" x14ac:dyDescent="0.25">
      <c r="A208" s="7">
        <f t="shared" si="6"/>
        <v>10</v>
      </c>
      <c r="B208" s="73" t="s">
        <v>333</v>
      </c>
      <c r="D208" s="22"/>
      <c r="E208" s="22"/>
      <c r="F208" s="22"/>
      <c r="G208" s="193" t="str">
        <f>G127</f>
        <v>21%</v>
      </c>
      <c r="H208" s="22"/>
      <c r="I208" s="138" t="s">
        <v>376</v>
      </c>
      <c r="J208" s="7">
        <f t="shared" si="7"/>
        <v>10</v>
      </c>
    </row>
    <row r="209" spans="1:10" x14ac:dyDescent="0.25">
      <c r="A209" s="7">
        <f t="shared" si="6"/>
        <v>11</v>
      </c>
      <c r="G209" s="7"/>
      <c r="H209" s="7"/>
      <c r="J209" s="7">
        <f t="shared" si="7"/>
        <v>11</v>
      </c>
    </row>
    <row r="210" spans="1:10" x14ac:dyDescent="0.25">
      <c r="A210" s="7">
        <f t="shared" si="6"/>
        <v>12</v>
      </c>
      <c r="B210" s="73" t="s">
        <v>377</v>
      </c>
      <c r="D210" s="22"/>
      <c r="E210" s="22"/>
      <c r="F210" s="22"/>
      <c r="G210" s="173">
        <f>IFERROR((((G204)+(G206/G207))*G208-(G205/G207))/(1-G208),0)</f>
        <v>0</v>
      </c>
      <c r="H210" s="173"/>
      <c r="I210" s="138" t="s">
        <v>378</v>
      </c>
      <c r="J210" s="7">
        <f t="shared" si="7"/>
        <v>12</v>
      </c>
    </row>
    <row r="211" spans="1:10" x14ac:dyDescent="0.25">
      <c r="A211" s="7">
        <f t="shared" si="6"/>
        <v>13</v>
      </c>
      <c r="B211" s="20" t="s">
        <v>338</v>
      </c>
      <c r="D211" s="20"/>
      <c r="G211" s="149"/>
      <c r="H211" s="149"/>
      <c r="J211" s="7">
        <f t="shared" si="7"/>
        <v>13</v>
      </c>
    </row>
    <row r="212" spans="1:10" x14ac:dyDescent="0.25">
      <c r="A212" s="7">
        <f t="shared" si="6"/>
        <v>14</v>
      </c>
      <c r="G212" s="7"/>
      <c r="H212" s="7"/>
      <c r="J212" s="7">
        <f t="shared" si="7"/>
        <v>14</v>
      </c>
    </row>
    <row r="213" spans="1:10" x14ac:dyDescent="0.25">
      <c r="A213" s="7">
        <f t="shared" si="6"/>
        <v>15</v>
      </c>
      <c r="B213" s="10" t="s">
        <v>339</v>
      </c>
      <c r="C213" s="22"/>
      <c r="D213" s="22"/>
      <c r="E213" s="22"/>
      <c r="F213" s="22"/>
      <c r="G213" s="176"/>
      <c r="H213" s="176"/>
      <c r="I213" s="177"/>
      <c r="J213" s="7">
        <f t="shared" si="7"/>
        <v>15</v>
      </c>
    </row>
    <row r="214" spans="1:10" x14ac:dyDescent="0.25">
      <c r="A214" s="7">
        <f t="shared" si="6"/>
        <v>16</v>
      </c>
      <c r="B214" s="14"/>
      <c r="C214" s="22"/>
      <c r="D214" s="22"/>
      <c r="E214" s="22"/>
      <c r="F214" s="22"/>
      <c r="G214" s="176"/>
      <c r="H214" s="176"/>
      <c r="I214" s="166"/>
      <c r="J214" s="7">
        <f t="shared" si="7"/>
        <v>16</v>
      </c>
    </row>
    <row r="215" spans="1:10" x14ac:dyDescent="0.25">
      <c r="A215" s="7">
        <f t="shared" si="6"/>
        <v>17</v>
      </c>
      <c r="B215" s="11" t="s">
        <v>324</v>
      </c>
      <c r="C215" s="22"/>
      <c r="D215" s="22"/>
      <c r="E215" s="22"/>
      <c r="F215" s="22"/>
      <c r="G215" s="176"/>
      <c r="H215" s="176"/>
      <c r="I215" s="166"/>
      <c r="J215" s="7">
        <f t="shared" si="7"/>
        <v>17</v>
      </c>
    </row>
    <row r="216" spans="1:10" x14ac:dyDescent="0.25">
      <c r="A216" s="7">
        <f t="shared" si="6"/>
        <v>18</v>
      </c>
      <c r="B216" s="73" t="s">
        <v>325</v>
      </c>
      <c r="D216" s="22"/>
      <c r="E216" s="22"/>
      <c r="F216" s="22"/>
      <c r="G216" s="149">
        <f>G204</f>
        <v>0</v>
      </c>
      <c r="H216" s="149"/>
      <c r="I216" s="138" t="s">
        <v>340</v>
      </c>
      <c r="J216" s="7">
        <f t="shared" si="7"/>
        <v>18</v>
      </c>
    </row>
    <row r="217" spans="1:10" x14ac:dyDescent="0.25">
      <c r="A217" s="7">
        <f t="shared" si="6"/>
        <v>19</v>
      </c>
      <c r="B217" s="73" t="s">
        <v>341</v>
      </c>
      <c r="D217" s="22"/>
      <c r="E217" s="22"/>
      <c r="F217" s="22"/>
      <c r="G217" s="186">
        <v>0</v>
      </c>
      <c r="H217" s="149"/>
      <c r="I217" s="138" t="s">
        <v>373</v>
      </c>
      <c r="J217" s="7">
        <f t="shared" si="7"/>
        <v>19</v>
      </c>
    </row>
    <row r="218" spans="1:10" x14ac:dyDescent="0.25">
      <c r="A218" s="7">
        <f t="shared" si="6"/>
        <v>20</v>
      </c>
      <c r="B218" s="73" t="s">
        <v>329</v>
      </c>
      <c r="D218" s="22"/>
      <c r="E218" s="22"/>
      <c r="F218" s="22"/>
      <c r="G218" s="180">
        <f>G206</f>
        <v>0</v>
      </c>
      <c r="H218" s="180"/>
      <c r="I218" s="138" t="s">
        <v>343</v>
      </c>
      <c r="J218" s="7">
        <f t="shared" si="7"/>
        <v>20</v>
      </c>
    </row>
    <row r="219" spans="1:10" x14ac:dyDescent="0.25">
      <c r="A219" s="7">
        <f t="shared" si="6"/>
        <v>21</v>
      </c>
      <c r="B219" s="73" t="s">
        <v>374</v>
      </c>
      <c r="D219" s="22"/>
      <c r="E219" s="22"/>
      <c r="F219" s="22"/>
      <c r="G219" s="180">
        <f>G207</f>
        <v>0</v>
      </c>
      <c r="H219" s="180"/>
      <c r="I219" s="138" t="s">
        <v>344</v>
      </c>
      <c r="J219" s="7">
        <f t="shared" si="7"/>
        <v>21</v>
      </c>
    </row>
    <row r="220" spans="1:10" x14ac:dyDescent="0.25">
      <c r="A220" s="7">
        <f t="shared" si="6"/>
        <v>22</v>
      </c>
      <c r="B220" s="73" t="s">
        <v>345</v>
      </c>
      <c r="D220" s="22"/>
      <c r="E220" s="22"/>
      <c r="F220" s="22"/>
      <c r="G220" s="173">
        <f>G210</f>
        <v>0</v>
      </c>
      <c r="H220" s="173"/>
      <c r="I220" s="138" t="s">
        <v>346</v>
      </c>
      <c r="J220" s="7">
        <f t="shared" si="7"/>
        <v>22</v>
      </c>
    </row>
    <row r="221" spans="1:10" x14ac:dyDescent="0.25">
      <c r="A221" s="7">
        <f t="shared" si="6"/>
        <v>23</v>
      </c>
      <c r="B221" s="73" t="s">
        <v>347</v>
      </c>
      <c r="D221" s="22"/>
      <c r="E221" s="22"/>
      <c r="F221" s="22"/>
      <c r="G221" s="194" t="str">
        <f>G140</f>
        <v>8.84%</v>
      </c>
      <c r="H221" s="22"/>
      <c r="I221" s="138" t="s">
        <v>379</v>
      </c>
      <c r="J221" s="7">
        <f t="shared" si="7"/>
        <v>23</v>
      </c>
    </row>
    <row r="222" spans="1:10" x14ac:dyDescent="0.25">
      <c r="A222" s="7">
        <f t="shared" si="6"/>
        <v>24</v>
      </c>
      <c r="B222" s="74"/>
      <c r="D222" s="22"/>
      <c r="E222" s="22"/>
      <c r="F222" s="22"/>
      <c r="G222" s="181"/>
      <c r="H222" s="181"/>
      <c r="I222" s="179"/>
      <c r="J222" s="7">
        <f t="shared" si="7"/>
        <v>24</v>
      </c>
    </row>
    <row r="223" spans="1:10" x14ac:dyDescent="0.25">
      <c r="A223" s="7">
        <f t="shared" si="6"/>
        <v>25</v>
      </c>
      <c r="B223" s="73" t="s">
        <v>350</v>
      </c>
      <c r="C223" s="7"/>
      <c r="D223" s="7"/>
      <c r="E223" s="22"/>
      <c r="F223" s="22"/>
      <c r="G223" s="182">
        <f>IFERROR((((G216)+(G218/G219)+G210)*G221-(G217/G219))/(1-G221),0)</f>
        <v>0</v>
      </c>
      <c r="H223" s="173"/>
      <c r="I223" s="138" t="s">
        <v>351</v>
      </c>
      <c r="J223" s="7">
        <f t="shared" si="7"/>
        <v>25</v>
      </c>
    </row>
    <row r="224" spans="1:10" x14ac:dyDescent="0.25">
      <c r="A224" s="7">
        <f t="shared" si="6"/>
        <v>26</v>
      </c>
      <c r="B224" s="20" t="s">
        <v>352</v>
      </c>
      <c r="D224" s="20"/>
      <c r="G224" s="7"/>
      <c r="H224" s="7"/>
      <c r="I224" s="138"/>
      <c r="J224" s="7">
        <f t="shared" si="7"/>
        <v>26</v>
      </c>
    </row>
    <row r="225" spans="1:10" x14ac:dyDescent="0.25">
      <c r="A225" s="7">
        <f t="shared" si="6"/>
        <v>27</v>
      </c>
      <c r="G225" s="7"/>
      <c r="H225" s="7"/>
      <c r="I225" s="138"/>
      <c r="J225" s="7">
        <f t="shared" si="7"/>
        <v>27</v>
      </c>
    </row>
    <row r="226" spans="1:10" x14ac:dyDescent="0.25">
      <c r="A226" s="7">
        <f t="shared" si="6"/>
        <v>28</v>
      </c>
      <c r="B226" s="10" t="s">
        <v>353</v>
      </c>
      <c r="G226" s="173">
        <f>G223+G210</f>
        <v>0</v>
      </c>
      <c r="H226" s="173"/>
      <c r="I226" s="138" t="s">
        <v>354</v>
      </c>
      <c r="J226" s="7">
        <f t="shared" si="7"/>
        <v>28</v>
      </c>
    </row>
    <row r="227" spans="1:10" x14ac:dyDescent="0.25">
      <c r="A227" s="7">
        <f t="shared" si="6"/>
        <v>29</v>
      </c>
      <c r="G227" s="7"/>
      <c r="H227" s="7"/>
      <c r="I227" s="138"/>
      <c r="J227" s="7">
        <f t="shared" si="7"/>
        <v>29</v>
      </c>
    </row>
    <row r="228" spans="1:10" x14ac:dyDescent="0.25">
      <c r="A228" s="7">
        <f t="shared" si="6"/>
        <v>30</v>
      </c>
      <c r="B228" s="10" t="s">
        <v>380</v>
      </c>
      <c r="G228" s="21">
        <f>G88</f>
        <v>1.6900735952303427E-2</v>
      </c>
      <c r="H228" s="22"/>
      <c r="I228" s="138" t="s">
        <v>381</v>
      </c>
      <c r="J228" s="7">
        <f t="shared" si="7"/>
        <v>30</v>
      </c>
    </row>
    <row r="229" spans="1:10" x14ac:dyDescent="0.25">
      <c r="A229" s="7">
        <f t="shared" si="6"/>
        <v>31</v>
      </c>
      <c r="G229" s="7"/>
      <c r="H229" s="7"/>
      <c r="I229" s="138"/>
      <c r="J229" s="7">
        <f t="shared" si="7"/>
        <v>31</v>
      </c>
    </row>
    <row r="230" spans="1:10" ht="19.5" thickBot="1" x14ac:dyDescent="0.3">
      <c r="A230" s="7">
        <f t="shared" si="6"/>
        <v>32</v>
      </c>
      <c r="B230" s="10" t="s">
        <v>382</v>
      </c>
      <c r="G230" s="183">
        <f>G226+G228</f>
        <v>1.6900735952303427E-2</v>
      </c>
      <c r="H230" s="173"/>
      <c r="I230" s="138" t="s">
        <v>358</v>
      </c>
      <c r="J230" s="7">
        <f t="shared" si="7"/>
        <v>32</v>
      </c>
    </row>
    <row r="231" spans="1:10" ht="17.25" thickTop="1" thickBot="1" x14ac:dyDescent="0.3">
      <c r="A231" s="153">
        <f t="shared" si="6"/>
        <v>33</v>
      </c>
      <c r="B231" s="161"/>
      <c r="C231" s="154"/>
      <c r="D231" s="154"/>
      <c r="E231" s="154"/>
      <c r="F231" s="154"/>
      <c r="G231" s="195"/>
      <c r="H231" s="195"/>
      <c r="I231" s="155"/>
      <c r="J231" s="153">
        <f t="shared" si="7"/>
        <v>33</v>
      </c>
    </row>
    <row r="232" spans="1:10" x14ac:dyDescent="0.25">
      <c r="A232" s="7">
        <f t="shared" si="6"/>
        <v>34</v>
      </c>
      <c r="B232" s="10"/>
      <c r="G232" s="173"/>
      <c r="H232" s="173"/>
      <c r="I232" s="138"/>
      <c r="J232" s="7">
        <f t="shared" si="7"/>
        <v>34</v>
      </c>
    </row>
    <row r="233" spans="1:10" ht="18.75" x14ac:dyDescent="0.25">
      <c r="A233" s="7">
        <f t="shared" si="6"/>
        <v>35</v>
      </c>
      <c r="B233" s="10" t="s">
        <v>359</v>
      </c>
      <c r="E233" s="22"/>
      <c r="F233" s="22"/>
      <c r="G233" s="165"/>
      <c r="H233" s="165"/>
      <c r="I233" s="138"/>
      <c r="J233" s="7">
        <f t="shared" si="7"/>
        <v>35</v>
      </c>
    </row>
    <row r="234" spans="1:10" x14ac:dyDescent="0.25">
      <c r="A234" s="7">
        <f t="shared" si="6"/>
        <v>36</v>
      </c>
      <c r="B234" s="19"/>
      <c r="E234" s="22"/>
      <c r="F234" s="22"/>
      <c r="G234" s="165"/>
      <c r="H234" s="165"/>
      <c r="I234" s="138"/>
      <c r="J234" s="7">
        <f t="shared" si="7"/>
        <v>36</v>
      </c>
    </row>
    <row r="235" spans="1:10" x14ac:dyDescent="0.25">
      <c r="A235" s="7">
        <f t="shared" si="6"/>
        <v>37</v>
      </c>
      <c r="B235" s="10" t="s">
        <v>323</v>
      </c>
      <c r="E235" s="22"/>
      <c r="F235" s="22"/>
      <c r="G235" s="165"/>
      <c r="H235" s="165"/>
      <c r="I235" s="138"/>
      <c r="J235" s="7">
        <f t="shared" si="7"/>
        <v>37</v>
      </c>
    </row>
    <row r="236" spans="1:10" x14ac:dyDescent="0.25">
      <c r="A236" s="7">
        <f t="shared" si="6"/>
        <v>38</v>
      </c>
      <c r="B236" s="22"/>
      <c r="C236" s="22"/>
      <c r="D236" s="22"/>
      <c r="E236" s="22"/>
      <c r="F236" s="22"/>
      <c r="G236" s="165"/>
      <c r="H236" s="165"/>
      <c r="I236" s="138"/>
      <c r="J236" s="7">
        <f t="shared" si="7"/>
        <v>38</v>
      </c>
    </row>
    <row r="237" spans="1:10" x14ac:dyDescent="0.25">
      <c r="A237" s="7">
        <f t="shared" si="6"/>
        <v>39</v>
      </c>
      <c r="B237" s="11" t="s">
        <v>324</v>
      </c>
      <c r="C237" s="22"/>
      <c r="D237" s="22"/>
      <c r="E237" s="22"/>
      <c r="F237" s="22"/>
      <c r="G237" s="165"/>
      <c r="H237" s="165"/>
      <c r="I237" s="166"/>
      <c r="J237" s="7">
        <f t="shared" si="7"/>
        <v>39</v>
      </c>
    </row>
    <row r="238" spans="1:10" x14ac:dyDescent="0.25">
      <c r="A238" s="7">
        <f t="shared" si="6"/>
        <v>40</v>
      </c>
      <c r="B238" s="73" t="s">
        <v>360</v>
      </c>
      <c r="D238" s="22"/>
      <c r="E238" s="22"/>
      <c r="F238" s="22"/>
      <c r="G238" s="167">
        <f>G103</f>
        <v>0</v>
      </c>
      <c r="H238" s="22"/>
      <c r="I238" s="138" t="s">
        <v>383</v>
      </c>
      <c r="J238" s="7">
        <f t="shared" si="7"/>
        <v>40</v>
      </c>
    </row>
    <row r="239" spans="1:10" x14ac:dyDescent="0.25">
      <c r="A239" s="7">
        <f t="shared" si="6"/>
        <v>41</v>
      </c>
      <c r="B239" s="73" t="s">
        <v>327</v>
      </c>
      <c r="D239" s="22"/>
      <c r="E239" s="22"/>
      <c r="F239" s="22"/>
      <c r="G239" s="186">
        <v>0</v>
      </c>
      <c r="H239" s="22"/>
      <c r="I239" s="138" t="s">
        <v>373</v>
      </c>
      <c r="J239" s="7">
        <f t="shared" si="7"/>
        <v>41</v>
      </c>
    </row>
    <row r="240" spans="1:10" x14ac:dyDescent="0.25">
      <c r="A240" s="7">
        <f t="shared" si="6"/>
        <v>42</v>
      </c>
      <c r="B240" s="73" t="s">
        <v>329</v>
      </c>
      <c r="D240" s="22"/>
      <c r="E240" s="22"/>
      <c r="F240" s="22"/>
      <c r="G240" s="168">
        <v>0</v>
      </c>
      <c r="H240" s="22"/>
      <c r="I240" s="160"/>
      <c r="J240" s="7">
        <f t="shared" si="7"/>
        <v>42</v>
      </c>
    </row>
    <row r="241" spans="1:10" x14ac:dyDescent="0.25">
      <c r="A241" s="7">
        <f t="shared" si="6"/>
        <v>43</v>
      </c>
      <c r="B241" s="73" t="s">
        <v>374</v>
      </c>
      <c r="D241" s="22"/>
      <c r="E241" s="22"/>
      <c r="F241" s="22"/>
      <c r="G241" s="91">
        <v>0</v>
      </c>
      <c r="H241" s="22"/>
      <c r="I241" s="138" t="s">
        <v>375</v>
      </c>
      <c r="J241" s="7">
        <f t="shared" si="7"/>
        <v>43</v>
      </c>
    </row>
    <row r="242" spans="1:10" x14ac:dyDescent="0.25">
      <c r="A242" s="7">
        <f t="shared" si="6"/>
        <v>44</v>
      </c>
      <c r="B242" s="73" t="s">
        <v>333</v>
      </c>
      <c r="D242" s="22"/>
      <c r="E242" s="22"/>
      <c r="F242" s="22"/>
      <c r="G242" s="193" t="str">
        <f>G161</f>
        <v>21%</v>
      </c>
      <c r="H242" s="22"/>
      <c r="I242" s="138" t="s">
        <v>384</v>
      </c>
      <c r="J242" s="7">
        <f t="shared" si="7"/>
        <v>44</v>
      </c>
    </row>
    <row r="243" spans="1:10" x14ac:dyDescent="0.25">
      <c r="A243" s="7">
        <f t="shared" si="6"/>
        <v>45</v>
      </c>
      <c r="G243" s="7"/>
      <c r="H243" s="7"/>
      <c r="J243" s="7">
        <f t="shared" si="7"/>
        <v>45</v>
      </c>
    </row>
    <row r="244" spans="1:10" x14ac:dyDescent="0.25">
      <c r="A244" s="7">
        <f t="shared" si="6"/>
        <v>46</v>
      </c>
      <c r="B244" s="73" t="s">
        <v>336</v>
      </c>
      <c r="D244" s="22"/>
      <c r="E244" s="22"/>
      <c r="F244" s="22"/>
      <c r="G244" s="173">
        <f>IFERROR((((G238)+(G240/G241))*G242-(G239/G241))/(1-G242),0)</f>
        <v>0</v>
      </c>
      <c r="H244" s="173"/>
      <c r="I244" s="138" t="s">
        <v>378</v>
      </c>
      <c r="J244" s="7">
        <f t="shared" si="7"/>
        <v>46</v>
      </c>
    </row>
    <row r="245" spans="1:10" x14ac:dyDescent="0.25">
      <c r="A245" s="7">
        <f t="shared" si="6"/>
        <v>47</v>
      </c>
      <c r="B245" s="20" t="s">
        <v>338</v>
      </c>
      <c r="D245" s="20"/>
      <c r="G245" s="149"/>
      <c r="H245" s="149"/>
      <c r="J245" s="7">
        <f t="shared" si="7"/>
        <v>47</v>
      </c>
    </row>
    <row r="246" spans="1:10" x14ac:dyDescent="0.25">
      <c r="A246" s="7">
        <f t="shared" si="6"/>
        <v>48</v>
      </c>
      <c r="G246" s="7"/>
      <c r="H246" s="7"/>
      <c r="J246" s="7">
        <f t="shared" si="7"/>
        <v>48</v>
      </c>
    </row>
    <row r="247" spans="1:10" x14ac:dyDescent="0.25">
      <c r="A247" s="7">
        <f t="shared" si="6"/>
        <v>49</v>
      </c>
      <c r="B247" s="10" t="s">
        <v>339</v>
      </c>
      <c r="C247" s="22"/>
      <c r="D247" s="22"/>
      <c r="E247" s="22"/>
      <c r="F247" s="22"/>
      <c r="G247" s="176"/>
      <c r="H247" s="176"/>
      <c r="I247" s="177"/>
      <c r="J247" s="7">
        <f t="shared" si="7"/>
        <v>49</v>
      </c>
    </row>
    <row r="248" spans="1:10" x14ac:dyDescent="0.25">
      <c r="A248" s="7">
        <f t="shared" si="6"/>
        <v>50</v>
      </c>
      <c r="B248" s="14"/>
      <c r="C248" s="22"/>
      <c r="D248" s="22"/>
      <c r="E248" s="22"/>
      <c r="F248" s="22"/>
      <c r="G248" s="176"/>
      <c r="H248" s="176"/>
      <c r="I248" s="166"/>
      <c r="J248" s="7">
        <f t="shared" si="7"/>
        <v>50</v>
      </c>
    </row>
    <row r="249" spans="1:10" x14ac:dyDescent="0.25">
      <c r="A249" s="7">
        <f t="shared" si="6"/>
        <v>51</v>
      </c>
      <c r="B249" s="11" t="s">
        <v>324</v>
      </c>
      <c r="C249" s="22"/>
      <c r="D249" s="22"/>
      <c r="E249" s="22"/>
      <c r="F249" s="22"/>
      <c r="G249" s="176"/>
      <c r="H249" s="176"/>
      <c r="I249" s="166"/>
      <c r="J249" s="7">
        <f t="shared" si="7"/>
        <v>51</v>
      </c>
    </row>
    <row r="250" spans="1:10" x14ac:dyDescent="0.25">
      <c r="A250" s="7">
        <f t="shared" si="6"/>
        <v>52</v>
      </c>
      <c r="B250" s="73" t="s">
        <v>360</v>
      </c>
      <c r="D250" s="22"/>
      <c r="E250" s="22"/>
      <c r="F250" s="22"/>
      <c r="G250" s="149">
        <f>G238</f>
        <v>0</v>
      </c>
      <c r="H250" s="149"/>
      <c r="I250" s="138" t="s">
        <v>362</v>
      </c>
      <c r="J250" s="7">
        <f t="shared" si="7"/>
        <v>52</v>
      </c>
    </row>
    <row r="251" spans="1:10" x14ac:dyDescent="0.25">
      <c r="A251" s="7">
        <f t="shared" si="6"/>
        <v>53</v>
      </c>
      <c r="B251" s="73" t="s">
        <v>341</v>
      </c>
      <c r="D251" s="22"/>
      <c r="E251" s="22"/>
      <c r="F251" s="22"/>
      <c r="G251" s="186">
        <v>0</v>
      </c>
      <c r="H251" s="149"/>
      <c r="I251" s="138" t="s">
        <v>373</v>
      </c>
      <c r="J251" s="7">
        <f t="shared" si="7"/>
        <v>53</v>
      </c>
    </row>
    <row r="252" spans="1:10" x14ac:dyDescent="0.25">
      <c r="A252" s="7">
        <f t="shared" si="6"/>
        <v>54</v>
      </c>
      <c r="B252" s="73" t="s">
        <v>329</v>
      </c>
      <c r="D252" s="22"/>
      <c r="E252" s="22"/>
      <c r="F252" s="22"/>
      <c r="G252" s="180">
        <f>G240</f>
        <v>0</v>
      </c>
      <c r="H252" s="180"/>
      <c r="I252" s="138" t="s">
        <v>363</v>
      </c>
      <c r="J252" s="7">
        <f t="shared" si="7"/>
        <v>54</v>
      </c>
    </row>
    <row r="253" spans="1:10" x14ac:dyDescent="0.25">
      <c r="A253" s="7">
        <f t="shared" si="6"/>
        <v>55</v>
      </c>
      <c r="B253" s="73" t="s">
        <v>374</v>
      </c>
      <c r="D253" s="22"/>
      <c r="E253" s="22"/>
      <c r="F253" s="22"/>
      <c r="G253" s="180">
        <f>G241</f>
        <v>0</v>
      </c>
      <c r="H253" s="180"/>
      <c r="I253" s="138" t="s">
        <v>364</v>
      </c>
      <c r="J253" s="7">
        <f t="shared" si="7"/>
        <v>55</v>
      </c>
    </row>
    <row r="254" spans="1:10" x14ac:dyDescent="0.25">
      <c r="A254" s="7">
        <f t="shared" si="6"/>
        <v>56</v>
      </c>
      <c r="B254" s="73" t="s">
        <v>345</v>
      </c>
      <c r="D254" s="22"/>
      <c r="E254" s="22"/>
      <c r="F254" s="22"/>
      <c r="G254" s="173">
        <f>G244</f>
        <v>0</v>
      </c>
      <c r="H254" s="173"/>
      <c r="I254" s="138" t="s">
        <v>365</v>
      </c>
      <c r="J254" s="7">
        <f t="shared" si="7"/>
        <v>56</v>
      </c>
    </row>
    <row r="255" spans="1:10" x14ac:dyDescent="0.25">
      <c r="A255" s="7">
        <f t="shared" si="6"/>
        <v>57</v>
      </c>
      <c r="B255" s="73" t="s">
        <v>347</v>
      </c>
      <c r="D255" s="22"/>
      <c r="E255" s="22"/>
      <c r="F255" s="22"/>
      <c r="G255" s="194" t="str">
        <f>G174</f>
        <v>8.84%</v>
      </c>
      <c r="H255" s="22"/>
      <c r="I255" s="138" t="s">
        <v>385</v>
      </c>
      <c r="J255" s="7">
        <f t="shared" si="7"/>
        <v>57</v>
      </c>
    </row>
    <row r="256" spans="1:10" x14ac:dyDescent="0.25">
      <c r="A256" s="7">
        <f t="shared" si="6"/>
        <v>58</v>
      </c>
      <c r="B256" s="74"/>
      <c r="D256" s="22"/>
      <c r="E256" s="22"/>
      <c r="F256" s="22"/>
      <c r="G256" s="181"/>
      <c r="H256" s="181"/>
      <c r="I256" s="179"/>
      <c r="J256" s="7">
        <f t="shared" si="7"/>
        <v>58</v>
      </c>
    </row>
    <row r="257" spans="1:10" x14ac:dyDescent="0.25">
      <c r="A257" s="7">
        <f t="shared" si="6"/>
        <v>59</v>
      </c>
      <c r="B257" s="73" t="s">
        <v>350</v>
      </c>
      <c r="C257" s="7"/>
      <c r="D257" s="7"/>
      <c r="E257" s="22"/>
      <c r="F257" s="22"/>
      <c r="G257" s="182">
        <f>IFERROR((((G250)+(G252/G253)+G244)*G255-(G251/G253))/(1-G255),0)</f>
        <v>0</v>
      </c>
      <c r="H257" s="173"/>
      <c r="I257" s="138" t="s">
        <v>351</v>
      </c>
      <c r="J257" s="7">
        <f t="shared" si="7"/>
        <v>59</v>
      </c>
    </row>
    <row r="258" spans="1:10" x14ac:dyDescent="0.25">
      <c r="A258" s="7">
        <f t="shared" si="6"/>
        <v>60</v>
      </c>
      <c r="B258" s="20" t="s">
        <v>352</v>
      </c>
      <c r="D258" s="20"/>
      <c r="G258" s="7"/>
      <c r="H258" s="7"/>
      <c r="I258" s="138"/>
      <c r="J258" s="7">
        <f t="shared" si="7"/>
        <v>60</v>
      </c>
    </row>
    <row r="259" spans="1:10" x14ac:dyDescent="0.25">
      <c r="A259" s="7">
        <f t="shared" si="6"/>
        <v>61</v>
      </c>
      <c r="G259" s="7"/>
      <c r="H259" s="7"/>
      <c r="I259" s="138"/>
      <c r="J259" s="7">
        <f t="shared" si="7"/>
        <v>61</v>
      </c>
    </row>
    <row r="260" spans="1:10" x14ac:dyDescent="0.25">
      <c r="A260" s="7">
        <f t="shared" si="6"/>
        <v>62</v>
      </c>
      <c r="B260" s="10" t="s">
        <v>353</v>
      </c>
      <c r="G260" s="173">
        <f>G257+G244</f>
        <v>0</v>
      </c>
      <c r="H260" s="173"/>
      <c r="I260" s="138" t="s">
        <v>366</v>
      </c>
      <c r="J260" s="7">
        <f t="shared" si="7"/>
        <v>62</v>
      </c>
    </row>
    <row r="261" spans="1:10" x14ac:dyDescent="0.25">
      <c r="A261" s="7">
        <f t="shared" si="6"/>
        <v>63</v>
      </c>
      <c r="G261" s="7"/>
      <c r="H261" s="7"/>
      <c r="I261" s="138"/>
      <c r="J261" s="7">
        <f t="shared" si="7"/>
        <v>63</v>
      </c>
    </row>
    <row r="262" spans="1:10" x14ac:dyDescent="0.25">
      <c r="A262" s="7">
        <f t="shared" si="6"/>
        <v>64</v>
      </c>
      <c r="B262" s="10" t="s">
        <v>367</v>
      </c>
      <c r="G262" s="21">
        <f>G101</f>
        <v>0</v>
      </c>
      <c r="H262" s="22"/>
      <c r="I262" s="138" t="s">
        <v>386</v>
      </c>
      <c r="J262" s="7">
        <f t="shared" si="7"/>
        <v>64</v>
      </c>
    </row>
    <row r="263" spans="1:10" x14ac:dyDescent="0.25">
      <c r="A263" s="7">
        <f t="shared" si="6"/>
        <v>65</v>
      </c>
      <c r="G263" s="7"/>
      <c r="H263" s="7"/>
      <c r="I263" s="138"/>
      <c r="J263" s="7">
        <f t="shared" si="7"/>
        <v>65</v>
      </c>
    </row>
    <row r="264" spans="1:10" ht="19.5" thickBot="1" x14ac:dyDescent="0.3">
      <c r="A264" s="7">
        <f t="shared" si="6"/>
        <v>66</v>
      </c>
      <c r="B264" s="10" t="s">
        <v>369</v>
      </c>
      <c r="G264" s="183">
        <f>G260+G262</f>
        <v>0</v>
      </c>
      <c r="H264" s="173"/>
      <c r="I264" s="138" t="s">
        <v>370</v>
      </c>
      <c r="J264" s="7">
        <f t="shared" si="7"/>
        <v>66</v>
      </c>
    </row>
    <row r="265" spans="1:10" ht="16.5" thickTop="1" x14ac:dyDescent="0.25"/>
    <row r="267" spans="1:10" ht="18.75" x14ac:dyDescent="0.25">
      <c r="A267" s="159">
        <v>1</v>
      </c>
      <c r="B267" s="73" t="s">
        <v>387</v>
      </c>
    </row>
    <row r="269" spans="1:10" ht="18.75" x14ac:dyDescent="0.25">
      <c r="A269" s="159"/>
    </row>
  </sheetData>
  <mergeCells count="20">
    <mergeCell ref="B110:I110"/>
    <mergeCell ref="B3:I3"/>
    <mergeCell ref="B4:I4"/>
    <mergeCell ref="B5:I5"/>
    <mergeCell ref="B6:I6"/>
    <mergeCell ref="B7:I7"/>
    <mergeCell ref="B71:I71"/>
    <mergeCell ref="B72:I72"/>
    <mergeCell ref="B73:I73"/>
    <mergeCell ref="B74:I74"/>
    <mergeCell ref="B75:I75"/>
    <mergeCell ref="B109:I109"/>
    <mergeCell ref="B193:I193"/>
    <mergeCell ref="B194:I194"/>
    <mergeCell ref="B111:I111"/>
    <mergeCell ref="B112:I112"/>
    <mergeCell ref="B113:I113"/>
    <mergeCell ref="B190:I190"/>
    <mergeCell ref="B191:I191"/>
    <mergeCell ref="B192:I192"/>
  </mergeCells>
  <printOptions horizontalCentered="1"/>
  <pageMargins left="0.25" right="0.25" top="0.5" bottom="0.5" header="0.35" footer="0.25"/>
  <pageSetup scale="55" orientation="portrait" r:id="rId1"/>
  <headerFooter scaleWithDoc="0" alignWithMargins="0">
    <oddHeader>&amp;C&amp;"Times New Roman,Bold"&amp;7AS FILED</oddHeader>
    <oddFooter>&amp;L&amp;A&amp;CPage 6.&amp;P&amp;R&amp;F</oddFooter>
  </headerFooter>
  <rowBreaks count="3" manualBreakCount="3">
    <brk id="69" max="16383" man="1"/>
    <brk id="107" max="16383" man="1"/>
    <brk id="188" max="16383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34EF43-0A7B-41BD-98D2-733E50F09882}">
  <sheetPr>
    <pageSetUpPr fitToPage="1"/>
  </sheetPr>
  <dimension ref="A1:J83"/>
  <sheetViews>
    <sheetView zoomScale="80" zoomScaleNormal="80" workbookViewId="0">
      <selection activeCell="M28" sqref="M28"/>
    </sheetView>
  </sheetViews>
  <sheetFormatPr defaultColWidth="9.140625" defaultRowHeight="15.75" x14ac:dyDescent="0.25"/>
  <cols>
    <col min="1" max="1" width="5.140625" style="23" customWidth="1"/>
    <col min="2" max="2" width="12.5703125" style="17" customWidth="1"/>
    <col min="3" max="3" width="20" style="17" customWidth="1"/>
    <col min="4" max="8" width="21.5703125" style="17" customWidth="1"/>
    <col min="9" max="9" width="5.140625" style="23" customWidth="1"/>
    <col min="10" max="10" width="13.5703125" style="17" customWidth="1"/>
    <col min="11" max="11" width="12.5703125" style="17" customWidth="1"/>
    <col min="12" max="16384" width="9.140625" style="17"/>
  </cols>
  <sheetData>
    <row r="1" spans="1:10" x14ac:dyDescent="0.25">
      <c r="D1" s="24"/>
    </row>
    <row r="2" spans="1:10" x14ac:dyDescent="0.25">
      <c r="B2" s="281" t="s">
        <v>20</v>
      </c>
      <c r="C2" s="281"/>
      <c r="D2" s="281"/>
      <c r="E2" s="281"/>
      <c r="F2" s="281"/>
      <c r="G2" s="281"/>
      <c r="H2" s="281"/>
      <c r="I2" s="25"/>
    </row>
    <row r="3" spans="1:10" x14ac:dyDescent="0.25">
      <c r="B3" s="282" t="s">
        <v>434</v>
      </c>
      <c r="C3" s="282"/>
      <c r="D3" s="282"/>
      <c r="E3" s="282"/>
      <c r="F3" s="282"/>
      <c r="G3" s="282"/>
      <c r="H3" s="282"/>
      <c r="I3" s="25"/>
    </row>
    <row r="4" spans="1:10" x14ac:dyDescent="0.25">
      <c r="B4" s="282" t="s">
        <v>389</v>
      </c>
      <c r="C4" s="282"/>
      <c r="D4" s="282"/>
      <c r="E4" s="282"/>
      <c r="F4" s="282"/>
      <c r="G4" s="282"/>
      <c r="H4" s="282"/>
      <c r="I4" s="25"/>
    </row>
    <row r="5" spans="1:10" x14ac:dyDescent="0.25">
      <c r="B5" s="283" t="s">
        <v>2</v>
      </c>
      <c r="C5" s="283"/>
      <c r="D5" s="283"/>
      <c r="E5" s="283"/>
      <c r="F5" s="283"/>
      <c r="G5" s="283"/>
      <c r="H5" s="283"/>
      <c r="I5" s="25"/>
    </row>
    <row r="6" spans="1:10" x14ac:dyDescent="0.25">
      <c r="A6" s="25"/>
      <c r="B6" s="25"/>
      <c r="C6" s="25"/>
      <c r="D6" s="25"/>
      <c r="E6" s="25"/>
      <c r="F6" s="25"/>
      <c r="G6" s="25"/>
      <c r="H6" s="25"/>
      <c r="I6" s="25"/>
    </row>
    <row r="7" spans="1:10" x14ac:dyDescent="0.25">
      <c r="A7" s="7" t="s">
        <v>3</v>
      </c>
      <c r="B7" s="14"/>
      <c r="I7" s="7" t="s">
        <v>3</v>
      </c>
    </row>
    <row r="8" spans="1:10" x14ac:dyDescent="0.25">
      <c r="A8" s="9" t="s">
        <v>7</v>
      </c>
      <c r="B8" s="14"/>
      <c r="I8" s="9" t="s">
        <v>7</v>
      </c>
    </row>
    <row r="9" spans="1:10" x14ac:dyDescent="0.25">
      <c r="A9" s="7">
        <v>1</v>
      </c>
      <c r="C9" s="26" t="s">
        <v>390</v>
      </c>
      <c r="D9" s="26" t="s">
        <v>391</v>
      </c>
      <c r="E9" s="26" t="s">
        <v>392</v>
      </c>
      <c r="F9" s="26" t="s">
        <v>393</v>
      </c>
      <c r="G9" s="26" t="s">
        <v>394</v>
      </c>
      <c r="H9" s="26" t="s">
        <v>395</v>
      </c>
      <c r="I9" s="7">
        <v>1</v>
      </c>
    </row>
    <row r="10" spans="1:10" x14ac:dyDescent="0.25">
      <c r="A10" s="7">
        <f t="shared" ref="A10:A16" si="0">A9+1</f>
        <v>2</v>
      </c>
      <c r="B10" s="27" t="s">
        <v>396</v>
      </c>
      <c r="C10" s="7"/>
      <c r="D10" s="15" t="s">
        <v>397</v>
      </c>
      <c r="E10" s="7"/>
      <c r="F10" s="7" t="s">
        <v>398</v>
      </c>
      <c r="G10" s="7" t="s">
        <v>399</v>
      </c>
      <c r="H10" s="15" t="s">
        <v>400</v>
      </c>
      <c r="I10" s="7">
        <f t="shared" ref="I10:I16" si="1">I9+1</f>
        <v>2</v>
      </c>
    </row>
    <row r="11" spans="1:10" x14ac:dyDescent="0.25">
      <c r="A11" s="7">
        <f t="shared" si="0"/>
        <v>3</v>
      </c>
      <c r="C11" s="26"/>
      <c r="F11" s="22" t="s">
        <v>401</v>
      </c>
      <c r="H11" s="22" t="s">
        <v>401</v>
      </c>
      <c r="I11" s="7">
        <f t="shared" si="1"/>
        <v>3</v>
      </c>
    </row>
    <row r="12" spans="1:10" x14ac:dyDescent="0.25">
      <c r="A12" s="7">
        <f t="shared" si="0"/>
        <v>4</v>
      </c>
      <c r="C12" s="26"/>
      <c r="D12" s="22" t="s">
        <v>402</v>
      </c>
      <c r="E12" s="22"/>
      <c r="F12" s="22" t="s">
        <v>403</v>
      </c>
      <c r="H12" s="22" t="s">
        <v>403</v>
      </c>
      <c r="I12" s="7">
        <f t="shared" si="1"/>
        <v>4</v>
      </c>
    </row>
    <row r="13" spans="1:10" x14ac:dyDescent="0.25">
      <c r="A13" s="7">
        <f t="shared" si="0"/>
        <v>5</v>
      </c>
      <c r="C13" s="22"/>
      <c r="D13" s="22" t="s">
        <v>403</v>
      </c>
      <c r="E13" s="22" t="s">
        <v>402</v>
      </c>
      <c r="F13" s="22" t="s">
        <v>404</v>
      </c>
      <c r="H13" s="22" t="s">
        <v>404</v>
      </c>
      <c r="I13" s="7">
        <f t="shared" si="1"/>
        <v>5</v>
      </c>
    </row>
    <row r="14" spans="1:10" x14ac:dyDescent="0.25">
      <c r="A14" s="7">
        <f t="shared" si="0"/>
        <v>6</v>
      </c>
      <c r="C14" s="22"/>
      <c r="D14" s="22" t="s">
        <v>404</v>
      </c>
      <c r="E14" s="22" t="s">
        <v>405</v>
      </c>
      <c r="F14" s="22" t="s">
        <v>406</v>
      </c>
      <c r="G14" s="22"/>
      <c r="H14" s="22" t="s">
        <v>406</v>
      </c>
      <c r="I14" s="7">
        <f t="shared" si="1"/>
        <v>6</v>
      </c>
    </row>
    <row r="15" spans="1:10" ht="18.75" x14ac:dyDescent="0.25">
      <c r="A15" s="7">
        <f t="shared" si="0"/>
        <v>7</v>
      </c>
      <c r="B15" s="28" t="s">
        <v>407</v>
      </c>
      <c r="C15" s="28" t="s">
        <v>408</v>
      </c>
      <c r="D15" s="16" t="s">
        <v>406</v>
      </c>
      <c r="E15" s="16" t="s">
        <v>409</v>
      </c>
      <c r="F15" s="16" t="s">
        <v>410</v>
      </c>
      <c r="G15" s="29" t="s">
        <v>405</v>
      </c>
      <c r="H15" s="16" t="s">
        <v>411</v>
      </c>
      <c r="I15" s="7">
        <f t="shared" si="1"/>
        <v>7</v>
      </c>
    </row>
    <row r="16" spans="1:10" x14ac:dyDescent="0.25">
      <c r="A16" s="7">
        <f t="shared" si="0"/>
        <v>8</v>
      </c>
      <c r="B16" s="30" t="s">
        <v>412</v>
      </c>
      <c r="C16" s="38">
        <v>2022</v>
      </c>
      <c r="D16" s="31">
        <f>'Pg1 TO5 C6 All Rate Base Adjs'!D10/12</f>
        <v>-76.322421804206286</v>
      </c>
      <c r="E16" s="32">
        <v>2.8E-3</v>
      </c>
      <c r="F16" s="42">
        <f>+D16</f>
        <v>-76.322421804206286</v>
      </c>
      <c r="G16" s="94">
        <f>(D16/2)*E16</f>
        <v>-0.1068513905258888</v>
      </c>
      <c r="H16" s="43">
        <f t="shared" ref="H16:H32" si="2">F16+G16</f>
        <v>-76.429273194732176</v>
      </c>
      <c r="I16" s="7">
        <f t="shared" si="1"/>
        <v>8</v>
      </c>
      <c r="J16" s="39"/>
    </row>
    <row r="17" spans="1:10" x14ac:dyDescent="0.25">
      <c r="A17" s="7">
        <f t="shared" ref="A17:A32" si="3">A16+1</f>
        <v>9</v>
      </c>
      <c r="B17" s="30" t="s">
        <v>413</v>
      </c>
      <c r="C17" s="38">
        <v>2022</v>
      </c>
      <c r="D17" s="33">
        <f>$D$16</f>
        <v>-76.322421804206286</v>
      </c>
      <c r="E17" s="32">
        <v>2.5000000000000001E-3</v>
      </c>
      <c r="F17" s="42">
        <f t="shared" ref="F17:F32" si="4">H16+D17</f>
        <v>-152.75169499893846</v>
      </c>
      <c r="G17" s="96">
        <f t="shared" ref="G17:G32" si="5">(H16+F17)/2*E17</f>
        <v>-0.2864762102420883</v>
      </c>
      <c r="H17" s="43">
        <f t="shared" si="2"/>
        <v>-153.03817120918055</v>
      </c>
      <c r="I17" s="7">
        <f t="shared" ref="I17:I32" si="6">I16+1</f>
        <v>9</v>
      </c>
      <c r="J17" s="39"/>
    </row>
    <row r="18" spans="1:10" x14ac:dyDescent="0.25">
      <c r="A18" s="7">
        <f t="shared" si="3"/>
        <v>10</v>
      </c>
      <c r="B18" s="30" t="s">
        <v>414</v>
      </c>
      <c r="C18" s="38">
        <v>2022</v>
      </c>
      <c r="D18" s="33">
        <f t="shared" ref="D18:D27" si="7">$D$16</f>
        <v>-76.322421804206286</v>
      </c>
      <c r="E18" s="32">
        <v>2.8E-3</v>
      </c>
      <c r="F18" s="42">
        <f t="shared" si="4"/>
        <v>-229.36059301338685</v>
      </c>
      <c r="G18" s="96">
        <f t="shared" si="5"/>
        <v>-0.5353582699115943</v>
      </c>
      <c r="H18" s="43">
        <f t="shared" si="2"/>
        <v>-229.89595128329844</v>
      </c>
      <c r="I18" s="7">
        <f t="shared" si="6"/>
        <v>10</v>
      </c>
      <c r="J18" s="39"/>
    </row>
    <row r="19" spans="1:10" x14ac:dyDescent="0.25">
      <c r="A19" s="7">
        <f t="shared" si="3"/>
        <v>11</v>
      </c>
      <c r="B19" s="30" t="s">
        <v>415</v>
      </c>
      <c r="C19" s="38">
        <v>2022</v>
      </c>
      <c r="D19" s="33">
        <f t="shared" si="7"/>
        <v>-76.322421804206286</v>
      </c>
      <c r="E19" s="32">
        <v>2.7000000000000001E-3</v>
      </c>
      <c r="F19" s="42">
        <f t="shared" si="4"/>
        <v>-306.21837308750474</v>
      </c>
      <c r="G19" s="96">
        <f t="shared" si="5"/>
        <v>-0.7237543379005843</v>
      </c>
      <c r="H19" s="43">
        <f t="shared" si="2"/>
        <v>-306.94212742540532</v>
      </c>
      <c r="I19" s="7">
        <f t="shared" si="6"/>
        <v>11</v>
      </c>
      <c r="J19" s="39"/>
    </row>
    <row r="20" spans="1:10" x14ac:dyDescent="0.25">
      <c r="A20" s="7">
        <f t="shared" si="3"/>
        <v>12</v>
      </c>
      <c r="B20" s="30" t="s">
        <v>416</v>
      </c>
      <c r="C20" s="38">
        <v>2022</v>
      </c>
      <c r="D20" s="33">
        <f t="shared" si="7"/>
        <v>-76.322421804206286</v>
      </c>
      <c r="E20" s="32">
        <v>2.8E-3</v>
      </c>
      <c r="F20" s="42">
        <f t="shared" si="4"/>
        <v>-383.26454922961159</v>
      </c>
      <c r="G20" s="96">
        <f t="shared" si="5"/>
        <v>-0.96628934731702376</v>
      </c>
      <c r="H20" s="43">
        <f t="shared" si="2"/>
        <v>-384.23083857692859</v>
      </c>
      <c r="I20" s="7">
        <f t="shared" si="6"/>
        <v>12</v>
      </c>
      <c r="J20" s="39"/>
    </row>
    <row r="21" spans="1:10" x14ac:dyDescent="0.25">
      <c r="A21" s="7">
        <f t="shared" si="3"/>
        <v>13</v>
      </c>
      <c r="B21" s="30" t="s">
        <v>417</v>
      </c>
      <c r="C21" s="38">
        <v>2022</v>
      </c>
      <c r="D21" s="33">
        <f t="shared" si="7"/>
        <v>-76.322421804206286</v>
      </c>
      <c r="E21" s="32">
        <v>2.7000000000000001E-3</v>
      </c>
      <c r="F21" s="42">
        <f t="shared" si="4"/>
        <v>-460.55326038113486</v>
      </c>
      <c r="G21" s="96">
        <f t="shared" si="5"/>
        <v>-1.1404585335933857</v>
      </c>
      <c r="H21" s="43">
        <f t="shared" si="2"/>
        <v>-461.69371891472827</v>
      </c>
      <c r="I21" s="7">
        <f t="shared" si="6"/>
        <v>13</v>
      </c>
      <c r="J21" s="39"/>
    </row>
    <row r="22" spans="1:10" x14ac:dyDescent="0.25">
      <c r="A22" s="7">
        <f t="shared" si="3"/>
        <v>14</v>
      </c>
      <c r="B22" s="30" t="s">
        <v>418</v>
      </c>
      <c r="C22" s="38">
        <v>2022</v>
      </c>
      <c r="D22" s="33">
        <f t="shared" si="7"/>
        <v>-76.322421804206286</v>
      </c>
      <c r="E22" s="32">
        <v>3.0999999999999999E-3</v>
      </c>
      <c r="F22" s="42">
        <f t="shared" si="4"/>
        <v>-538.01614071893459</v>
      </c>
      <c r="G22" s="96">
        <f t="shared" si="5"/>
        <v>-1.5495502824321774</v>
      </c>
      <c r="H22" s="43">
        <f t="shared" si="2"/>
        <v>-539.56569100136676</v>
      </c>
      <c r="I22" s="7">
        <f t="shared" si="6"/>
        <v>14</v>
      </c>
      <c r="J22" s="39"/>
    </row>
    <row r="23" spans="1:10" x14ac:dyDescent="0.25">
      <c r="A23" s="7">
        <f t="shared" si="3"/>
        <v>15</v>
      </c>
      <c r="B23" s="30" t="s">
        <v>419</v>
      </c>
      <c r="C23" s="38">
        <v>2022</v>
      </c>
      <c r="D23" s="33">
        <f t="shared" si="7"/>
        <v>-76.322421804206286</v>
      </c>
      <c r="E23" s="32">
        <v>3.0999999999999999E-3</v>
      </c>
      <c r="F23" s="42">
        <f t="shared" si="4"/>
        <v>-615.88811280557309</v>
      </c>
      <c r="G23" s="96">
        <f t="shared" si="5"/>
        <v>-1.7909533959007569</v>
      </c>
      <c r="H23" s="43">
        <f t="shared" si="2"/>
        <v>-617.6790662014738</v>
      </c>
      <c r="I23" s="7">
        <f t="shared" si="6"/>
        <v>15</v>
      </c>
      <c r="J23" s="39"/>
    </row>
    <row r="24" spans="1:10" x14ac:dyDescent="0.25">
      <c r="A24" s="7">
        <f t="shared" si="3"/>
        <v>16</v>
      </c>
      <c r="B24" s="30" t="s">
        <v>420</v>
      </c>
      <c r="C24" s="38">
        <v>2022</v>
      </c>
      <c r="D24" s="33">
        <f t="shared" si="7"/>
        <v>-76.322421804206286</v>
      </c>
      <c r="E24" s="32">
        <v>3.0000000000000001E-3</v>
      </c>
      <c r="F24" s="42">
        <f t="shared" si="4"/>
        <v>-694.00148800568013</v>
      </c>
      <c r="G24" s="96">
        <f t="shared" si="5"/>
        <v>-1.9675208313107309</v>
      </c>
      <c r="H24" s="43">
        <f t="shared" si="2"/>
        <v>-695.96900883699084</v>
      </c>
      <c r="I24" s="7">
        <f t="shared" si="6"/>
        <v>16</v>
      </c>
      <c r="J24" s="39"/>
    </row>
    <row r="25" spans="1:10" x14ac:dyDescent="0.25">
      <c r="A25" s="7">
        <f t="shared" si="3"/>
        <v>17</v>
      </c>
      <c r="B25" s="30" t="s">
        <v>421</v>
      </c>
      <c r="C25" s="38">
        <v>2022</v>
      </c>
      <c r="D25" s="33">
        <f t="shared" si="7"/>
        <v>-76.322421804206286</v>
      </c>
      <c r="E25" s="32">
        <v>4.1999999999999997E-3</v>
      </c>
      <c r="F25" s="42">
        <f t="shared" si="4"/>
        <v>-772.29143064119717</v>
      </c>
      <c r="G25" s="96">
        <f t="shared" si="5"/>
        <v>-3.0833469229041945</v>
      </c>
      <c r="H25" s="43">
        <f t="shared" si="2"/>
        <v>-775.37477756410135</v>
      </c>
      <c r="I25" s="7">
        <f t="shared" si="6"/>
        <v>17</v>
      </c>
      <c r="J25" s="39"/>
    </row>
    <row r="26" spans="1:10" x14ac:dyDescent="0.25">
      <c r="A26" s="7">
        <f t="shared" si="3"/>
        <v>18</v>
      </c>
      <c r="B26" s="30" t="s">
        <v>422</v>
      </c>
      <c r="C26" s="38">
        <v>2022</v>
      </c>
      <c r="D26" s="33">
        <f t="shared" si="7"/>
        <v>-76.322421804206286</v>
      </c>
      <c r="E26" s="32">
        <v>4.0000000000000001E-3</v>
      </c>
      <c r="F26" s="42">
        <f t="shared" si="4"/>
        <v>-851.69719936830768</v>
      </c>
      <c r="G26" s="96">
        <f t="shared" si="5"/>
        <v>-3.2541439538648183</v>
      </c>
      <c r="H26" s="43">
        <f t="shared" si="2"/>
        <v>-854.95134332217253</v>
      </c>
      <c r="I26" s="7">
        <f t="shared" si="6"/>
        <v>18</v>
      </c>
      <c r="J26" s="39"/>
    </row>
    <row r="27" spans="1:10" x14ac:dyDescent="0.25">
      <c r="A27" s="7">
        <f t="shared" si="3"/>
        <v>19</v>
      </c>
      <c r="B27" s="34" t="s">
        <v>423</v>
      </c>
      <c r="C27" s="40">
        <v>2022</v>
      </c>
      <c r="D27" s="77">
        <f t="shared" si="7"/>
        <v>-76.322421804206286</v>
      </c>
      <c r="E27" s="36">
        <v>4.1999999999999997E-3</v>
      </c>
      <c r="F27" s="37">
        <f t="shared" si="4"/>
        <v>-931.27376512637886</v>
      </c>
      <c r="G27" s="97">
        <f t="shared" si="5"/>
        <v>-3.751072727741958</v>
      </c>
      <c r="H27" s="41">
        <f t="shared" si="2"/>
        <v>-935.02483785412085</v>
      </c>
      <c r="I27" s="7">
        <f t="shared" si="6"/>
        <v>19</v>
      </c>
      <c r="J27" s="39"/>
    </row>
    <row r="28" spans="1:10" x14ac:dyDescent="0.25">
      <c r="A28" s="7">
        <f t="shared" si="3"/>
        <v>20</v>
      </c>
      <c r="B28" s="53" t="s">
        <v>412</v>
      </c>
      <c r="C28" s="92">
        <v>2023</v>
      </c>
      <c r="D28" s="8"/>
      <c r="E28" s="32">
        <v>5.4000000000000003E-3</v>
      </c>
      <c r="F28" s="42">
        <f t="shared" si="4"/>
        <v>-935.02483785412085</v>
      </c>
      <c r="G28" s="96">
        <f t="shared" si="5"/>
        <v>-5.0491341244122525</v>
      </c>
      <c r="H28" s="43">
        <f t="shared" si="2"/>
        <v>-940.07397197853311</v>
      </c>
      <c r="I28" s="7">
        <f t="shared" si="6"/>
        <v>20</v>
      </c>
      <c r="J28" s="39"/>
    </row>
    <row r="29" spans="1:10" x14ac:dyDescent="0.25">
      <c r="A29" s="7">
        <f t="shared" si="3"/>
        <v>21</v>
      </c>
      <c r="B29" s="53" t="s">
        <v>413</v>
      </c>
      <c r="C29" s="92">
        <v>2023</v>
      </c>
      <c r="D29" s="8"/>
      <c r="E29" s="32">
        <v>4.7999999999999996E-3</v>
      </c>
      <c r="F29" s="42">
        <f t="shared" si="4"/>
        <v>-940.07397197853311</v>
      </c>
      <c r="G29" s="96">
        <f t="shared" si="5"/>
        <v>-4.5123550654969584</v>
      </c>
      <c r="H29" s="43">
        <f t="shared" si="2"/>
        <v>-944.5863270440301</v>
      </c>
      <c r="I29" s="7">
        <f t="shared" si="6"/>
        <v>21</v>
      </c>
      <c r="J29" s="39"/>
    </row>
    <row r="30" spans="1:10" x14ac:dyDescent="0.25">
      <c r="A30" s="7">
        <f t="shared" si="3"/>
        <v>22</v>
      </c>
      <c r="B30" s="53" t="s">
        <v>414</v>
      </c>
      <c r="C30" s="92">
        <v>2023</v>
      </c>
      <c r="D30" s="8"/>
      <c r="E30" s="32">
        <v>5.4000000000000003E-3</v>
      </c>
      <c r="F30" s="42">
        <f t="shared" si="4"/>
        <v>-944.5863270440301</v>
      </c>
      <c r="G30" s="96">
        <f t="shared" si="5"/>
        <v>-5.1007661660377632</v>
      </c>
      <c r="H30" s="43">
        <f t="shared" si="2"/>
        <v>-949.68709321006781</v>
      </c>
      <c r="I30" s="7">
        <f t="shared" si="6"/>
        <v>22</v>
      </c>
      <c r="J30" s="39"/>
    </row>
    <row r="31" spans="1:10" x14ac:dyDescent="0.25">
      <c r="A31" s="7">
        <f t="shared" si="3"/>
        <v>23</v>
      </c>
      <c r="B31" s="53" t="s">
        <v>415</v>
      </c>
      <c r="C31" s="92">
        <v>2023</v>
      </c>
      <c r="D31" s="8"/>
      <c r="E31" s="32">
        <v>6.1999999999999998E-3</v>
      </c>
      <c r="F31" s="42">
        <f t="shared" si="4"/>
        <v>-949.68709321006781</v>
      </c>
      <c r="G31" s="96">
        <f t="shared" si="5"/>
        <v>-5.8880599779024205</v>
      </c>
      <c r="H31" s="43">
        <f t="shared" si="2"/>
        <v>-955.57515318797027</v>
      </c>
      <c r="I31" s="7">
        <f t="shared" si="6"/>
        <v>23</v>
      </c>
      <c r="J31" s="39"/>
    </row>
    <row r="32" spans="1:10" x14ac:dyDescent="0.25">
      <c r="A32" s="7">
        <f t="shared" si="3"/>
        <v>24</v>
      </c>
      <c r="B32" s="53" t="s">
        <v>416</v>
      </c>
      <c r="C32" s="92">
        <v>2023</v>
      </c>
      <c r="D32" s="8"/>
      <c r="E32" s="32">
        <v>6.4000000000000003E-3</v>
      </c>
      <c r="F32" s="42">
        <f t="shared" si="4"/>
        <v>-955.57515318797027</v>
      </c>
      <c r="G32" s="96">
        <f t="shared" si="5"/>
        <v>-6.1156809804030097</v>
      </c>
      <c r="H32" s="43">
        <f t="shared" si="2"/>
        <v>-961.69083416837327</v>
      </c>
      <c r="I32" s="7">
        <f t="shared" si="6"/>
        <v>24</v>
      </c>
      <c r="J32" s="39"/>
    </row>
    <row r="33" spans="1:10" x14ac:dyDescent="0.25">
      <c r="A33" s="7">
        <f>A32+1</f>
        <v>25</v>
      </c>
      <c r="B33" s="53" t="s">
        <v>417</v>
      </c>
      <c r="C33" s="92">
        <v>2023</v>
      </c>
      <c r="D33" s="8"/>
      <c r="E33" s="32">
        <v>6.1999999999999998E-3</v>
      </c>
      <c r="F33" s="42">
        <f>H32+D33</f>
        <v>-961.69083416837327</v>
      </c>
      <c r="G33" s="98">
        <f>(H32+F33)/2*E33</f>
        <v>-5.962483171843914</v>
      </c>
      <c r="H33" s="43">
        <f>F33+G33</f>
        <v>-967.6533173402172</v>
      </c>
      <c r="I33" s="7">
        <f>I32+1</f>
        <v>25</v>
      </c>
      <c r="J33" s="39"/>
    </row>
    <row r="34" spans="1:10" x14ac:dyDescent="0.25">
      <c r="A34" s="7">
        <f t="shared" ref="A34:A76" si="8">A33+1</f>
        <v>26</v>
      </c>
      <c r="B34" s="30" t="s">
        <v>418</v>
      </c>
      <c r="C34" s="92">
        <v>2023</v>
      </c>
      <c r="D34" s="8"/>
      <c r="E34" s="32">
        <v>6.7999999999999996E-3</v>
      </c>
      <c r="F34" s="42">
        <f t="shared" ref="F34:F39" si="9">H33+D34</f>
        <v>-967.6533173402172</v>
      </c>
      <c r="G34" s="98">
        <f t="shared" ref="G34:G39" si="10">(H33+F34)/2*E34</f>
        <v>-6.5800425579134769</v>
      </c>
      <c r="H34" s="43">
        <f t="shared" ref="H34:H39" si="11">F34+G34</f>
        <v>-974.23335989813063</v>
      </c>
      <c r="I34" s="7">
        <f t="shared" ref="I34:I76" si="12">I33+1</f>
        <v>26</v>
      </c>
      <c r="J34" s="39"/>
    </row>
    <row r="35" spans="1:10" x14ac:dyDescent="0.25">
      <c r="A35" s="7">
        <f t="shared" si="8"/>
        <v>27</v>
      </c>
      <c r="B35" s="30" t="s">
        <v>419</v>
      </c>
      <c r="C35" s="92">
        <v>2023</v>
      </c>
      <c r="D35" s="8"/>
      <c r="E35" s="32">
        <v>6.7999999999999996E-3</v>
      </c>
      <c r="F35" s="42">
        <f t="shared" si="9"/>
        <v>-974.23335989813063</v>
      </c>
      <c r="G35" s="98">
        <f t="shared" si="10"/>
        <v>-6.6247868473072877</v>
      </c>
      <c r="H35" s="43">
        <f t="shared" si="11"/>
        <v>-980.85814674543792</v>
      </c>
      <c r="I35" s="7">
        <f t="shared" si="12"/>
        <v>27</v>
      </c>
      <c r="J35" s="39"/>
    </row>
    <row r="36" spans="1:10" x14ac:dyDescent="0.25">
      <c r="A36" s="7">
        <f t="shared" si="8"/>
        <v>28</v>
      </c>
      <c r="B36" s="30" t="s">
        <v>420</v>
      </c>
      <c r="C36" s="92">
        <v>2023</v>
      </c>
      <c r="D36" s="8"/>
      <c r="E36" s="32">
        <v>6.6E-3</v>
      </c>
      <c r="F36" s="42">
        <f t="shared" si="9"/>
        <v>-980.85814674543792</v>
      </c>
      <c r="G36" s="98">
        <f t="shared" si="10"/>
        <v>-6.4736637685198906</v>
      </c>
      <c r="H36" s="43">
        <f t="shared" si="11"/>
        <v>-987.33181051395786</v>
      </c>
      <c r="I36" s="7">
        <f t="shared" si="12"/>
        <v>28</v>
      </c>
      <c r="J36" s="39"/>
    </row>
    <row r="37" spans="1:10" x14ac:dyDescent="0.25">
      <c r="A37" s="7">
        <f t="shared" si="8"/>
        <v>29</v>
      </c>
      <c r="B37" s="30" t="s">
        <v>421</v>
      </c>
      <c r="C37" s="92">
        <v>2023</v>
      </c>
      <c r="D37" s="8"/>
      <c r="E37" s="32">
        <v>7.1000000000000004E-3</v>
      </c>
      <c r="F37" s="42">
        <f t="shared" si="9"/>
        <v>-987.33181051395786</v>
      </c>
      <c r="G37" s="98">
        <f t="shared" si="10"/>
        <v>-7.0100558546491012</v>
      </c>
      <c r="H37" s="43">
        <f t="shared" si="11"/>
        <v>-994.34186636860693</v>
      </c>
      <c r="I37" s="7">
        <f t="shared" si="12"/>
        <v>29</v>
      </c>
      <c r="J37" s="39"/>
    </row>
    <row r="38" spans="1:10" x14ac:dyDescent="0.25">
      <c r="A38" s="7">
        <f t="shared" si="8"/>
        <v>30</v>
      </c>
      <c r="B38" s="30" t="s">
        <v>422</v>
      </c>
      <c r="C38" s="92">
        <v>2023</v>
      </c>
      <c r="D38" s="8"/>
      <c r="E38" s="32">
        <v>6.8999999999999999E-3</v>
      </c>
      <c r="F38" s="42">
        <f t="shared" si="9"/>
        <v>-994.34186636860693</v>
      </c>
      <c r="G38" s="98">
        <f t="shared" si="10"/>
        <v>-6.8609588779433874</v>
      </c>
      <c r="H38" s="43">
        <f t="shared" si="11"/>
        <v>-1001.2028252465503</v>
      </c>
      <c r="I38" s="7">
        <f t="shared" si="12"/>
        <v>30</v>
      </c>
      <c r="J38" s="39"/>
    </row>
    <row r="39" spans="1:10" x14ac:dyDescent="0.25">
      <c r="A39" s="7">
        <f t="shared" si="8"/>
        <v>31</v>
      </c>
      <c r="B39" s="34" t="s">
        <v>423</v>
      </c>
      <c r="C39" s="93">
        <v>2023</v>
      </c>
      <c r="D39" s="35"/>
      <c r="E39" s="36">
        <v>7.1000000000000004E-3</v>
      </c>
      <c r="F39" s="37">
        <f t="shared" si="9"/>
        <v>-1001.2028252465503</v>
      </c>
      <c r="G39" s="97">
        <f t="shared" si="10"/>
        <v>-7.1085400592505081</v>
      </c>
      <c r="H39" s="41">
        <f t="shared" si="11"/>
        <v>-1008.3113653058008</v>
      </c>
      <c r="I39" s="7">
        <f t="shared" si="12"/>
        <v>31</v>
      </c>
      <c r="J39" s="39"/>
    </row>
    <row r="40" spans="1:10" x14ac:dyDescent="0.25">
      <c r="A40" s="7">
        <f t="shared" si="8"/>
        <v>32</v>
      </c>
      <c r="B40" s="105" t="s">
        <v>412</v>
      </c>
      <c r="C40" s="106">
        <v>2024</v>
      </c>
      <c r="D40" s="8"/>
      <c r="E40" s="32">
        <v>7.1999999999999998E-3</v>
      </c>
      <c r="F40" s="42">
        <f t="shared" ref="F40:F51" si="13">H39+D40</f>
        <v>-1008.3113653058008</v>
      </c>
      <c r="G40" s="98">
        <f t="shared" ref="G40:G51" si="14">(H39+F40)/2*E40</f>
        <v>-7.2598418302017658</v>
      </c>
      <c r="H40" s="43">
        <f t="shared" ref="H40:H51" si="15">F40+G40</f>
        <v>-1015.5712071360026</v>
      </c>
      <c r="I40" s="7">
        <f t="shared" si="12"/>
        <v>32</v>
      </c>
      <c r="J40" s="39"/>
    </row>
    <row r="41" spans="1:10" x14ac:dyDescent="0.25">
      <c r="A41" s="7">
        <f t="shared" si="8"/>
        <v>33</v>
      </c>
      <c r="B41" s="105" t="s">
        <v>413</v>
      </c>
      <c r="C41" s="106">
        <v>2024</v>
      </c>
      <c r="D41" s="8"/>
      <c r="E41" s="32">
        <v>6.7999999999999996E-3</v>
      </c>
      <c r="F41" s="42">
        <f t="shared" si="13"/>
        <v>-1015.5712071360026</v>
      </c>
      <c r="G41" s="98">
        <f t="shared" si="14"/>
        <v>-6.9058842085248173</v>
      </c>
      <c r="H41" s="43">
        <f t="shared" si="15"/>
        <v>-1022.4770913445275</v>
      </c>
      <c r="I41" s="7">
        <f t="shared" si="12"/>
        <v>33</v>
      </c>
      <c r="J41" s="39"/>
    </row>
    <row r="42" spans="1:10" x14ac:dyDescent="0.25">
      <c r="A42" s="7">
        <f t="shared" si="8"/>
        <v>34</v>
      </c>
      <c r="B42" s="105" t="s">
        <v>414</v>
      </c>
      <c r="C42" s="106">
        <v>2024</v>
      </c>
      <c r="D42" s="8"/>
      <c r="E42" s="32">
        <v>7.1999999999999998E-3</v>
      </c>
      <c r="F42" s="42">
        <f t="shared" si="13"/>
        <v>-1022.4770913445275</v>
      </c>
      <c r="G42" s="98">
        <f t="shared" si="14"/>
        <v>-7.3618350576805973</v>
      </c>
      <c r="H42" s="43">
        <f t="shared" si="15"/>
        <v>-1029.838926402208</v>
      </c>
      <c r="I42" s="7">
        <f t="shared" si="12"/>
        <v>34</v>
      </c>
      <c r="J42" s="39"/>
    </row>
    <row r="43" spans="1:10" x14ac:dyDescent="0.25">
      <c r="A43" s="7">
        <f t="shared" si="8"/>
        <v>35</v>
      </c>
      <c r="B43" s="105" t="s">
        <v>415</v>
      </c>
      <c r="C43" s="106">
        <v>2024</v>
      </c>
      <c r="D43" s="8"/>
      <c r="E43" s="32">
        <v>7.0000000000000001E-3</v>
      </c>
      <c r="F43" s="42">
        <f t="shared" si="13"/>
        <v>-1029.838926402208</v>
      </c>
      <c r="G43" s="98">
        <f t="shared" si="14"/>
        <v>-7.2088724848154566</v>
      </c>
      <c r="H43" s="43">
        <f t="shared" si="15"/>
        <v>-1037.0477988870234</v>
      </c>
      <c r="I43" s="7">
        <f t="shared" si="12"/>
        <v>35</v>
      </c>
      <c r="J43" s="39"/>
    </row>
    <row r="44" spans="1:10" x14ac:dyDescent="0.25">
      <c r="A44" s="7">
        <f t="shared" si="8"/>
        <v>36</v>
      </c>
      <c r="B44" s="105" t="s">
        <v>416</v>
      </c>
      <c r="C44" s="106">
        <v>2024</v>
      </c>
      <c r="D44" s="8"/>
      <c r="E44" s="32">
        <v>7.1999999999999998E-3</v>
      </c>
      <c r="F44" s="42">
        <f t="shared" si="13"/>
        <v>-1037.0477988870234</v>
      </c>
      <c r="G44" s="98">
        <f t="shared" si="14"/>
        <v>-7.4667441519865685</v>
      </c>
      <c r="H44" s="43">
        <f t="shared" si="15"/>
        <v>-1044.5145430390101</v>
      </c>
      <c r="I44" s="7">
        <f t="shared" si="12"/>
        <v>36</v>
      </c>
      <c r="J44" s="39"/>
    </row>
    <row r="45" spans="1:10" x14ac:dyDescent="0.25">
      <c r="A45" s="7">
        <f t="shared" si="8"/>
        <v>37</v>
      </c>
      <c r="B45" s="105" t="s">
        <v>417</v>
      </c>
      <c r="C45" s="106">
        <v>2024</v>
      </c>
      <c r="D45" s="8"/>
      <c r="E45" s="32">
        <v>7.0000000000000001E-3</v>
      </c>
      <c r="F45" s="42">
        <f t="shared" si="13"/>
        <v>-1044.5145430390101</v>
      </c>
      <c r="G45" s="98">
        <f t="shared" si="14"/>
        <v>-7.3116018012730706</v>
      </c>
      <c r="H45" s="43">
        <f t="shared" si="15"/>
        <v>-1051.8261448402832</v>
      </c>
      <c r="I45" s="7">
        <f t="shared" si="12"/>
        <v>37</v>
      </c>
      <c r="J45" s="39"/>
    </row>
    <row r="46" spans="1:10" x14ac:dyDescent="0.25">
      <c r="A46" s="7">
        <f t="shared" si="8"/>
        <v>38</v>
      </c>
      <c r="B46" s="105" t="s">
        <v>418</v>
      </c>
      <c r="C46" s="106">
        <v>2024</v>
      </c>
      <c r="D46" s="8"/>
      <c r="E46" s="32">
        <v>7.1999999999999998E-3</v>
      </c>
      <c r="F46" s="42">
        <f t="shared" si="13"/>
        <v>-1051.8261448402832</v>
      </c>
      <c r="G46" s="98">
        <f t="shared" si="14"/>
        <v>-7.5731482428500385</v>
      </c>
      <c r="H46" s="43">
        <f t="shared" si="15"/>
        <v>-1059.3992930831332</v>
      </c>
      <c r="I46" s="7">
        <f t="shared" si="12"/>
        <v>38</v>
      </c>
      <c r="J46" s="39"/>
    </row>
    <row r="47" spans="1:10" x14ac:dyDescent="0.25">
      <c r="A47" s="7">
        <f t="shared" si="8"/>
        <v>39</v>
      </c>
      <c r="B47" s="105" t="s">
        <v>419</v>
      </c>
      <c r="C47" s="106">
        <v>2024</v>
      </c>
      <c r="D47" s="8"/>
      <c r="E47" s="32">
        <v>7.1999999999999998E-3</v>
      </c>
      <c r="F47" s="42">
        <f t="shared" si="13"/>
        <v>-1059.3992930831332</v>
      </c>
      <c r="G47" s="98">
        <f t="shared" si="14"/>
        <v>-7.627674910198559</v>
      </c>
      <c r="H47" s="43">
        <f t="shared" si="15"/>
        <v>-1067.0269679933317</v>
      </c>
      <c r="I47" s="7">
        <f t="shared" si="12"/>
        <v>39</v>
      </c>
      <c r="J47" s="39"/>
    </row>
    <row r="48" spans="1:10" x14ac:dyDescent="0.25">
      <c r="A48" s="7">
        <f t="shared" si="8"/>
        <v>40</v>
      </c>
      <c r="B48" s="105" t="s">
        <v>420</v>
      </c>
      <c r="C48" s="106">
        <v>2024</v>
      </c>
      <c r="D48" s="8"/>
      <c r="E48" s="32">
        <v>7.0000000000000001E-3</v>
      </c>
      <c r="F48" s="42">
        <f t="shared" si="13"/>
        <v>-1067.0269679933317</v>
      </c>
      <c r="G48" s="98">
        <f t="shared" si="14"/>
        <v>-7.469188775953322</v>
      </c>
      <c r="H48" s="43">
        <f t="shared" si="15"/>
        <v>-1074.4961567692851</v>
      </c>
      <c r="I48" s="7">
        <f t="shared" si="12"/>
        <v>40</v>
      </c>
      <c r="J48" s="39"/>
    </row>
    <row r="49" spans="1:10" x14ac:dyDescent="0.25">
      <c r="A49" s="7">
        <f t="shared" si="8"/>
        <v>41</v>
      </c>
      <c r="B49" s="105" t="s">
        <v>421</v>
      </c>
      <c r="C49" s="106">
        <v>2024</v>
      </c>
      <c r="D49" s="8"/>
      <c r="E49" s="32">
        <v>7.1999999999999998E-3</v>
      </c>
      <c r="F49" s="42">
        <f t="shared" si="13"/>
        <v>-1074.4961567692851</v>
      </c>
      <c r="G49" s="98">
        <f t="shared" si="14"/>
        <v>-7.7363723287388524</v>
      </c>
      <c r="H49" s="43">
        <f t="shared" si="15"/>
        <v>-1082.2325290980239</v>
      </c>
      <c r="I49" s="7">
        <f t="shared" si="12"/>
        <v>41</v>
      </c>
      <c r="J49" s="39"/>
    </row>
    <row r="50" spans="1:10" x14ac:dyDescent="0.25">
      <c r="A50" s="7">
        <f t="shared" si="8"/>
        <v>42</v>
      </c>
      <c r="B50" s="105" t="s">
        <v>422</v>
      </c>
      <c r="C50" s="106">
        <v>2024</v>
      </c>
      <c r="D50" s="8"/>
      <c r="E50" s="32">
        <v>7.0000000000000001E-3</v>
      </c>
      <c r="F50" s="42">
        <f t="shared" si="13"/>
        <v>-1082.2325290980239</v>
      </c>
      <c r="G50" s="98">
        <f t="shared" si="14"/>
        <v>-7.575627703686167</v>
      </c>
      <c r="H50" s="43">
        <f t="shared" si="15"/>
        <v>-1089.8081568017101</v>
      </c>
      <c r="I50" s="7">
        <f t="shared" si="12"/>
        <v>42</v>
      </c>
      <c r="J50" s="39"/>
    </row>
    <row r="51" spans="1:10" x14ac:dyDescent="0.25">
      <c r="A51" s="7">
        <f t="shared" si="8"/>
        <v>43</v>
      </c>
      <c r="B51" s="107" t="s">
        <v>423</v>
      </c>
      <c r="C51" s="108">
        <v>2024</v>
      </c>
      <c r="D51" s="35"/>
      <c r="E51" s="36">
        <v>7.1999999999999998E-3</v>
      </c>
      <c r="F51" s="37">
        <f t="shared" si="13"/>
        <v>-1089.8081568017101</v>
      </c>
      <c r="G51" s="97">
        <f t="shared" si="14"/>
        <v>-7.8466187289723122</v>
      </c>
      <c r="H51" s="41">
        <f t="shared" si="15"/>
        <v>-1097.6547755306824</v>
      </c>
      <c r="I51" s="7">
        <f t="shared" si="12"/>
        <v>43</v>
      </c>
      <c r="J51" s="39"/>
    </row>
    <row r="52" spans="1:10" x14ac:dyDescent="0.25">
      <c r="A52" s="7">
        <f t="shared" si="8"/>
        <v>44</v>
      </c>
      <c r="B52" s="105" t="s">
        <v>412</v>
      </c>
      <c r="C52" s="106">
        <v>2025</v>
      </c>
      <c r="D52" s="236"/>
      <c r="E52" s="32">
        <v>6.7999999999999996E-3</v>
      </c>
      <c r="F52" s="42">
        <f t="shared" ref="F52:F63" si="16">H51+D52</f>
        <v>-1097.6547755306824</v>
      </c>
      <c r="G52" s="98">
        <f t="shared" ref="G52:G63" si="17">(H51+F52)/2*E52</f>
        <v>-7.46405247360864</v>
      </c>
      <c r="H52" s="43">
        <f t="shared" ref="H52:H63" si="18">F52+G52</f>
        <v>-1105.1188280042911</v>
      </c>
      <c r="I52" s="7">
        <f t="shared" si="12"/>
        <v>44</v>
      </c>
      <c r="J52" s="39"/>
    </row>
    <row r="53" spans="1:10" x14ac:dyDescent="0.25">
      <c r="A53" s="7">
        <f t="shared" si="8"/>
        <v>45</v>
      </c>
      <c r="B53" s="105" t="s">
        <v>413</v>
      </c>
      <c r="C53" s="106">
        <v>2025</v>
      </c>
      <c r="D53" s="236"/>
      <c r="E53" s="32">
        <v>6.1999999999999998E-3</v>
      </c>
      <c r="F53" s="42">
        <f t="shared" si="16"/>
        <v>-1105.1188280042911</v>
      </c>
      <c r="G53" s="98">
        <f t="shared" si="17"/>
        <v>-6.8517367336266046</v>
      </c>
      <c r="H53" s="43">
        <f t="shared" si="18"/>
        <v>-1111.9705647379178</v>
      </c>
      <c r="I53" s="7">
        <f t="shared" si="12"/>
        <v>45</v>
      </c>
      <c r="J53" s="39"/>
    </row>
    <row r="54" spans="1:10" x14ac:dyDescent="0.25">
      <c r="A54" s="7">
        <f t="shared" si="8"/>
        <v>46</v>
      </c>
      <c r="B54" s="105" t="s">
        <v>414</v>
      </c>
      <c r="C54" s="106">
        <v>2025</v>
      </c>
      <c r="D54" s="236"/>
      <c r="E54" s="32">
        <v>6.7999999999999996E-3</v>
      </c>
      <c r="F54" s="42">
        <f t="shared" si="16"/>
        <v>-1111.9705647379178</v>
      </c>
      <c r="G54" s="98">
        <f t="shared" si="17"/>
        <v>-7.5613998402178408</v>
      </c>
      <c r="H54" s="43">
        <f t="shared" si="18"/>
        <v>-1119.5319645781356</v>
      </c>
      <c r="I54" s="7">
        <f t="shared" si="12"/>
        <v>46</v>
      </c>
      <c r="J54" s="39"/>
    </row>
    <row r="55" spans="1:10" x14ac:dyDescent="0.25">
      <c r="A55" s="7">
        <f t="shared" si="8"/>
        <v>47</v>
      </c>
      <c r="B55" s="105" t="s">
        <v>415</v>
      </c>
      <c r="C55" s="106">
        <v>2025</v>
      </c>
      <c r="D55" s="236"/>
      <c r="E55" s="32">
        <v>6.1999999999999998E-3</v>
      </c>
      <c r="F55" s="42">
        <f t="shared" si="16"/>
        <v>-1119.5319645781356</v>
      </c>
      <c r="G55" s="98">
        <f t="shared" si="17"/>
        <v>-6.94109818038444</v>
      </c>
      <c r="H55" s="43">
        <f t="shared" si="18"/>
        <v>-1126.47306275852</v>
      </c>
      <c r="I55" s="7">
        <f t="shared" si="12"/>
        <v>47</v>
      </c>
      <c r="J55" s="39"/>
    </row>
    <row r="56" spans="1:10" x14ac:dyDescent="0.25">
      <c r="A56" s="7">
        <f t="shared" si="8"/>
        <v>48</v>
      </c>
      <c r="B56" s="105" t="s">
        <v>416</v>
      </c>
      <c r="C56" s="106">
        <v>2025</v>
      </c>
      <c r="D56" s="236"/>
      <c r="E56" s="32">
        <v>6.4000000000000003E-3</v>
      </c>
      <c r="F56" s="42">
        <f t="shared" si="16"/>
        <v>-1126.47306275852</v>
      </c>
      <c r="G56" s="98">
        <f t="shared" si="17"/>
        <v>-7.2094276016545278</v>
      </c>
      <c r="H56" s="43">
        <f t="shared" si="18"/>
        <v>-1133.6824903601746</v>
      </c>
      <c r="I56" s="7">
        <f t="shared" si="12"/>
        <v>48</v>
      </c>
      <c r="J56" s="39"/>
    </row>
    <row r="57" spans="1:10" x14ac:dyDescent="0.25">
      <c r="A57" s="7">
        <f t="shared" si="8"/>
        <v>49</v>
      </c>
      <c r="B57" s="105" t="s">
        <v>417</v>
      </c>
      <c r="C57" s="106">
        <v>2025</v>
      </c>
      <c r="D57" s="236"/>
      <c r="E57" s="32">
        <v>6.1999999999999998E-3</v>
      </c>
      <c r="F57" s="42">
        <f t="shared" si="16"/>
        <v>-1133.6824903601746</v>
      </c>
      <c r="G57" s="98">
        <f t="shared" si="17"/>
        <v>-7.0288314402330823</v>
      </c>
      <c r="H57" s="43">
        <f t="shared" si="18"/>
        <v>-1140.7113218004076</v>
      </c>
      <c r="I57" s="7">
        <f t="shared" si="12"/>
        <v>49</v>
      </c>
      <c r="J57" s="39"/>
    </row>
    <row r="58" spans="1:10" x14ac:dyDescent="0.25">
      <c r="A58" s="7">
        <f t="shared" si="8"/>
        <v>50</v>
      </c>
      <c r="B58" s="105" t="s">
        <v>418</v>
      </c>
      <c r="C58" s="106">
        <v>2025</v>
      </c>
      <c r="D58" s="236"/>
      <c r="E58" s="32">
        <v>6.4000000000000003E-3</v>
      </c>
      <c r="F58" s="42">
        <f t="shared" si="16"/>
        <v>-1140.7113218004076</v>
      </c>
      <c r="G58" s="98">
        <f t="shared" si="17"/>
        <v>-7.300552459522609</v>
      </c>
      <c r="H58" s="43">
        <f t="shared" si="18"/>
        <v>-1148.0118742599302</v>
      </c>
      <c r="I58" s="7">
        <f t="shared" si="12"/>
        <v>50</v>
      </c>
      <c r="J58" s="39"/>
    </row>
    <row r="59" spans="1:10" x14ac:dyDescent="0.25">
      <c r="A59" s="7">
        <f t="shared" si="8"/>
        <v>51</v>
      </c>
      <c r="B59" s="105" t="s">
        <v>419</v>
      </c>
      <c r="C59" s="106">
        <v>2025</v>
      </c>
      <c r="D59" s="236"/>
      <c r="E59" s="32">
        <v>6.4000000000000003E-3</v>
      </c>
      <c r="F59" s="42">
        <f t="shared" si="16"/>
        <v>-1148.0118742599302</v>
      </c>
      <c r="G59" s="98">
        <f t="shared" si="17"/>
        <v>-7.347275995263554</v>
      </c>
      <c r="H59" s="43">
        <f t="shared" si="18"/>
        <v>-1155.3591502551938</v>
      </c>
      <c r="I59" s="7">
        <f t="shared" si="12"/>
        <v>51</v>
      </c>
      <c r="J59" s="39"/>
    </row>
    <row r="60" spans="1:10" x14ac:dyDescent="0.25">
      <c r="A60" s="7">
        <f t="shared" si="8"/>
        <v>52</v>
      </c>
      <c r="B60" s="105" t="s">
        <v>420</v>
      </c>
      <c r="C60" s="106">
        <v>2025</v>
      </c>
      <c r="D60" s="236"/>
      <c r="E60" s="32">
        <v>6.1999999999999998E-3</v>
      </c>
      <c r="F60" s="42">
        <f t="shared" si="16"/>
        <v>-1155.3591502551938</v>
      </c>
      <c r="G60" s="98">
        <f t="shared" si="17"/>
        <v>-7.1632267315822009</v>
      </c>
      <c r="H60" s="43">
        <f t="shared" si="18"/>
        <v>-1162.522376986776</v>
      </c>
      <c r="I60" s="7">
        <f t="shared" si="12"/>
        <v>52</v>
      </c>
      <c r="J60" s="39"/>
    </row>
    <row r="61" spans="1:10" x14ac:dyDescent="0.25">
      <c r="A61" s="7">
        <f t="shared" si="8"/>
        <v>53</v>
      </c>
      <c r="B61" s="105" t="s">
        <v>421</v>
      </c>
      <c r="C61" s="106">
        <v>2025</v>
      </c>
      <c r="D61" s="236"/>
      <c r="E61" s="32">
        <v>6.4000000000000003E-3</v>
      </c>
      <c r="F61" s="42">
        <f t="shared" si="16"/>
        <v>-1162.522376986776</v>
      </c>
      <c r="G61" s="98">
        <f t="shared" si="17"/>
        <v>-7.4401432127153662</v>
      </c>
      <c r="H61" s="43">
        <f t="shared" si="18"/>
        <v>-1169.9625201994913</v>
      </c>
      <c r="I61" s="7">
        <f t="shared" si="12"/>
        <v>53</v>
      </c>
      <c r="J61" s="39"/>
    </row>
    <row r="62" spans="1:10" x14ac:dyDescent="0.25">
      <c r="A62" s="7">
        <f t="shared" si="8"/>
        <v>54</v>
      </c>
      <c r="B62" s="105" t="s">
        <v>422</v>
      </c>
      <c r="C62" s="106">
        <v>2025</v>
      </c>
      <c r="D62" s="236"/>
      <c r="E62" s="32">
        <v>6.1999999999999998E-3</v>
      </c>
      <c r="F62" s="42">
        <f t="shared" si="16"/>
        <v>-1169.9625201994913</v>
      </c>
      <c r="G62" s="98">
        <f t="shared" si="17"/>
        <v>-7.2537676252368462</v>
      </c>
      <c r="H62" s="43">
        <f t="shared" si="18"/>
        <v>-1177.2162878247282</v>
      </c>
      <c r="I62" s="7">
        <f t="shared" si="12"/>
        <v>54</v>
      </c>
      <c r="J62" s="39"/>
    </row>
    <row r="63" spans="1:10" x14ac:dyDescent="0.25">
      <c r="A63" s="7">
        <f t="shared" si="8"/>
        <v>55</v>
      </c>
      <c r="B63" s="107" t="s">
        <v>423</v>
      </c>
      <c r="C63" s="108">
        <v>2025</v>
      </c>
      <c r="D63" s="237"/>
      <c r="E63" s="36">
        <v>6.4000000000000003E-3</v>
      </c>
      <c r="F63" s="37">
        <f t="shared" si="16"/>
        <v>-1177.2162878247282</v>
      </c>
      <c r="G63" s="97">
        <f t="shared" si="17"/>
        <v>-7.5341842420782603</v>
      </c>
      <c r="H63" s="41">
        <f t="shared" si="18"/>
        <v>-1184.7504720668064</v>
      </c>
      <c r="I63" s="7">
        <f t="shared" si="12"/>
        <v>55</v>
      </c>
      <c r="J63" s="39"/>
    </row>
    <row r="64" spans="1:10" x14ac:dyDescent="0.25">
      <c r="A64" s="7">
        <f t="shared" si="8"/>
        <v>56</v>
      </c>
      <c r="B64" s="105" t="s">
        <v>412</v>
      </c>
      <c r="C64" s="106">
        <v>2026</v>
      </c>
      <c r="D64" s="236"/>
      <c r="E64" s="32">
        <v>6.1000000000000004E-3</v>
      </c>
      <c r="F64" s="42">
        <f t="shared" ref="F64:F75" si="19">H63+D64</f>
        <v>-1184.7504720668064</v>
      </c>
      <c r="G64" s="98">
        <f t="shared" ref="G64:G75" si="20">(H63+F64)/2*E64</f>
        <v>-7.2269778796075199</v>
      </c>
      <c r="H64" s="43">
        <f t="shared" ref="H64:H75" si="21">F64+G64</f>
        <v>-1191.977449946414</v>
      </c>
      <c r="I64" s="7">
        <f t="shared" si="12"/>
        <v>56</v>
      </c>
      <c r="J64" s="39"/>
    </row>
    <row r="65" spans="1:10" x14ac:dyDescent="0.25">
      <c r="A65" s="7">
        <f t="shared" si="8"/>
        <v>57</v>
      </c>
      <c r="B65" s="105" t="s">
        <v>413</v>
      </c>
      <c r="C65" s="106">
        <v>2026</v>
      </c>
      <c r="D65" s="236"/>
      <c r="E65" s="32">
        <v>5.4999999999999997E-3</v>
      </c>
      <c r="F65" s="42">
        <f t="shared" si="19"/>
        <v>-1191.977449946414</v>
      </c>
      <c r="G65" s="98">
        <f t="shared" si="20"/>
        <v>-6.5558759747052768</v>
      </c>
      <c r="H65" s="43">
        <f t="shared" si="21"/>
        <v>-1198.5333259211193</v>
      </c>
      <c r="I65" s="7">
        <f t="shared" si="12"/>
        <v>57</v>
      </c>
      <c r="J65" s="39"/>
    </row>
    <row r="66" spans="1:10" x14ac:dyDescent="0.25">
      <c r="A66" s="7">
        <f t="shared" si="8"/>
        <v>58</v>
      </c>
      <c r="B66" s="105" t="s">
        <v>414</v>
      </c>
      <c r="C66" s="106">
        <v>2026</v>
      </c>
      <c r="D66" s="236"/>
      <c r="E66" s="32">
        <v>6.1000000000000004E-3</v>
      </c>
      <c r="F66" s="42">
        <f t="shared" si="19"/>
        <v>-1198.5333259211193</v>
      </c>
      <c r="G66" s="98">
        <f t="shared" si="20"/>
        <v>-7.3110532881188277</v>
      </c>
      <c r="H66" s="43">
        <f t="shared" si="21"/>
        <v>-1205.844379209238</v>
      </c>
      <c r="I66" s="7">
        <f t="shared" si="12"/>
        <v>58</v>
      </c>
      <c r="J66" s="39"/>
    </row>
    <row r="67" spans="1:10" x14ac:dyDescent="0.25">
      <c r="A67" s="7">
        <f t="shared" si="8"/>
        <v>59</v>
      </c>
      <c r="B67" s="105" t="s">
        <v>415</v>
      </c>
      <c r="C67" s="106">
        <v>2026</v>
      </c>
      <c r="D67" s="236"/>
      <c r="E67" s="32">
        <v>5.5999999999999999E-3</v>
      </c>
      <c r="F67" s="42">
        <f t="shared" si="19"/>
        <v>-1205.844379209238</v>
      </c>
      <c r="G67" s="98">
        <f t="shared" si="20"/>
        <v>-6.7527285235717329</v>
      </c>
      <c r="H67" s="43">
        <f t="shared" si="21"/>
        <v>-1212.5971077328097</v>
      </c>
      <c r="I67" s="7">
        <f t="shared" si="12"/>
        <v>59</v>
      </c>
      <c r="J67" s="39"/>
    </row>
    <row r="68" spans="1:10" x14ac:dyDescent="0.25">
      <c r="A68" s="7">
        <f t="shared" si="8"/>
        <v>60</v>
      </c>
      <c r="B68" s="105" t="s">
        <v>416</v>
      </c>
      <c r="C68" s="106">
        <v>2026</v>
      </c>
      <c r="D68" s="236"/>
      <c r="E68" s="32">
        <v>5.7999999999999996E-3</v>
      </c>
      <c r="F68" s="42">
        <f t="shared" si="19"/>
        <v>-1212.5971077328097</v>
      </c>
      <c r="G68" s="98">
        <f t="shared" si="20"/>
        <v>-7.033063224850296</v>
      </c>
      <c r="H68" s="43">
        <f t="shared" si="21"/>
        <v>-1219.6301709576601</v>
      </c>
      <c r="I68" s="7">
        <f t="shared" si="12"/>
        <v>60</v>
      </c>
      <c r="J68" s="39"/>
    </row>
    <row r="69" spans="1:10" x14ac:dyDescent="0.25">
      <c r="A69" s="7">
        <f t="shared" si="8"/>
        <v>61</v>
      </c>
      <c r="B69" s="105" t="s">
        <v>417</v>
      </c>
      <c r="C69" s="106">
        <v>2026</v>
      </c>
      <c r="D69" s="236"/>
      <c r="E69" s="32">
        <v>5.5999999999999999E-3</v>
      </c>
      <c r="F69" s="42">
        <f t="shared" si="19"/>
        <v>-1219.6301709576601</v>
      </c>
      <c r="G69" s="98">
        <f t="shared" si="20"/>
        <v>-6.8299289573628963</v>
      </c>
      <c r="H69" s="43">
        <f t="shared" si="21"/>
        <v>-1226.460099915023</v>
      </c>
      <c r="I69" s="7">
        <f t="shared" si="12"/>
        <v>61</v>
      </c>
      <c r="J69" s="39"/>
    </row>
    <row r="70" spans="1:10" x14ac:dyDescent="0.25">
      <c r="A70" s="7">
        <f t="shared" si="8"/>
        <v>62</v>
      </c>
      <c r="B70" s="105" t="s">
        <v>418</v>
      </c>
      <c r="C70" s="106">
        <v>2026</v>
      </c>
      <c r="D70" s="236"/>
      <c r="E70" s="247">
        <v>5.5999999999999999E-3</v>
      </c>
      <c r="F70" s="42">
        <f t="shared" si="19"/>
        <v>-1226.460099915023</v>
      </c>
      <c r="G70" s="98">
        <f t="shared" si="20"/>
        <v>-6.8681765595241284</v>
      </c>
      <c r="H70" s="43">
        <f t="shared" si="21"/>
        <v>-1233.328276474547</v>
      </c>
      <c r="I70" s="7">
        <f t="shared" si="12"/>
        <v>62</v>
      </c>
      <c r="J70" s="39"/>
    </row>
    <row r="71" spans="1:10" x14ac:dyDescent="0.25">
      <c r="A71" s="7">
        <f t="shared" si="8"/>
        <v>63</v>
      </c>
      <c r="B71" s="105" t="s">
        <v>419</v>
      </c>
      <c r="C71" s="106">
        <v>2026</v>
      </c>
      <c r="D71" s="236"/>
      <c r="E71" s="247">
        <v>5.5999999999999999E-3</v>
      </c>
      <c r="F71" s="42">
        <f t="shared" si="19"/>
        <v>-1233.328276474547</v>
      </c>
      <c r="G71" s="98">
        <f t="shared" si="20"/>
        <v>-6.9066383482574629</v>
      </c>
      <c r="H71" s="43">
        <f t="shared" si="21"/>
        <v>-1240.2349148228045</v>
      </c>
      <c r="I71" s="7">
        <f t="shared" si="12"/>
        <v>63</v>
      </c>
      <c r="J71" s="39"/>
    </row>
    <row r="72" spans="1:10" x14ac:dyDescent="0.25">
      <c r="A72" s="7">
        <f t="shared" si="8"/>
        <v>64</v>
      </c>
      <c r="B72" s="105" t="s">
        <v>420</v>
      </c>
      <c r="C72" s="106">
        <v>2026</v>
      </c>
      <c r="D72" s="236"/>
      <c r="E72" s="247">
        <v>5.5999999999999999E-3</v>
      </c>
      <c r="F72" s="42">
        <f t="shared" si="19"/>
        <v>-1240.2349148228045</v>
      </c>
      <c r="G72" s="98">
        <f t="shared" si="20"/>
        <v>-6.9453155230077055</v>
      </c>
      <c r="H72" s="43">
        <f t="shared" si="21"/>
        <v>-1247.1802303458121</v>
      </c>
      <c r="I72" s="7">
        <f t="shared" si="12"/>
        <v>64</v>
      </c>
      <c r="J72" s="39"/>
    </row>
    <row r="73" spans="1:10" x14ac:dyDescent="0.25">
      <c r="A73" s="7">
        <f t="shared" si="8"/>
        <v>65</v>
      </c>
      <c r="B73" s="105" t="s">
        <v>421</v>
      </c>
      <c r="C73" s="106">
        <v>2026</v>
      </c>
      <c r="D73" s="236"/>
      <c r="E73" s="247">
        <v>5.5999999999999999E-3</v>
      </c>
      <c r="F73" s="42">
        <f t="shared" si="19"/>
        <v>-1247.1802303458121</v>
      </c>
      <c r="G73" s="98">
        <f t="shared" si="20"/>
        <v>-6.9842092899365475</v>
      </c>
      <c r="H73" s="43">
        <f t="shared" si="21"/>
        <v>-1254.1644396357487</v>
      </c>
      <c r="I73" s="7">
        <f t="shared" si="12"/>
        <v>65</v>
      </c>
      <c r="J73" s="39"/>
    </row>
    <row r="74" spans="1:10" x14ac:dyDescent="0.25">
      <c r="A74" s="7">
        <f t="shared" si="8"/>
        <v>66</v>
      </c>
      <c r="B74" s="105" t="s">
        <v>422</v>
      </c>
      <c r="C74" s="106">
        <v>2026</v>
      </c>
      <c r="D74" s="236"/>
      <c r="E74" s="247">
        <v>5.5999999999999999E-3</v>
      </c>
      <c r="F74" s="42">
        <f t="shared" si="19"/>
        <v>-1254.1644396357487</v>
      </c>
      <c r="G74" s="98">
        <f t="shared" si="20"/>
        <v>-7.023320861960193</v>
      </c>
      <c r="H74" s="43">
        <f t="shared" si="21"/>
        <v>-1261.187760497709</v>
      </c>
      <c r="I74" s="7">
        <f t="shared" si="12"/>
        <v>66</v>
      </c>
      <c r="J74" s="39"/>
    </row>
    <row r="75" spans="1:10" x14ac:dyDescent="0.25">
      <c r="A75" s="7">
        <f t="shared" si="8"/>
        <v>67</v>
      </c>
      <c r="B75" s="107" t="s">
        <v>423</v>
      </c>
      <c r="C75" s="108">
        <v>2026</v>
      </c>
      <c r="D75" s="237"/>
      <c r="E75" s="248">
        <v>5.5999999999999999E-3</v>
      </c>
      <c r="F75" s="37">
        <f t="shared" si="19"/>
        <v>-1261.187760497709</v>
      </c>
      <c r="G75" s="97">
        <f t="shared" si="20"/>
        <v>-7.0626514587871698</v>
      </c>
      <c r="H75" s="41">
        <f t="shared" si="21"/>
        <v>-1268.250411956496</v>
      </c>
      <c r="I75" s="7">
        <f t="shared" si="12"/>
        <v>67</v>
      </c>
      <c r="J75" s="39"/>
    </row>
    <row r="76" spans="1:10" ht="16.5" thickBot="1" x14ac:dyDescent="0.3">
      <c r="A76" s="7">
        <f t="shared" si="8"/>
        <v>68</v>
      </c>
      <c r="D76" s="99">
        <f>SUM(D16:D75)</f>
        <v>-915.8690616504756</v>
      </c>
      <c r="E76" s="44"/>
      <c r="F76" s="45"/>
      <c r="G76" s="95">
        <f>SUM(G16:G75)</f>
        <v>-352.38135030602035</v>
      </c>
      <c r="H76" s="46"/>
      <c r="I76" s="7">
        <f t="shared" si="12"/>
        <v>68</v>
      </c>
    </row>
    <row r="77" spans="1:10" ht="16.5" thickTop="1" x14ac:dyDescent="0.25">
      <c r="D77" s="47"/>
      <c r="E77" s="47"/>
      <c r="F77" s="47"/>
      <c r="G77" s="48"/>
      <c r="H77" s="48"/>
    </row>
    <row r="78" spans="1:10" ht="18.75" x14ac:dyDescent="0.25">
      <c r="A78" s="49">
        <v>1</v>
      </c>
      <c r="B78" s="17" t="s">
        <v>424</v>
      </c>
      <c r="C78" s="50"/>
    </row>
    <row r="79" spans="1:10" ht="18.75" x14ac:dyDescent="0.25">
      <c r="A79" s="49">
        <v>2</v>
      </c>
      <c r="B79" s="17" t="s">
        <v>425</v>
      </c>
    </row>
    <row r="80" spans="1:10" ht="18.75" x14ac:dyDescent="0.25">
      <c r="A80" s="49">
        <v>3</v>
      </c>
      <c r="B80" s="17" t="s">
        <v>426</v>
      </c>
    </row>
    <row r="81" spans="1:3" x14ac:dyDescent="0.25">
      <c r="B81" s="17" t="s">
        <v>427</v>
      </c>
    </row>
    <row r="82" spans="1:3" x14ac:dyDescent="0.25">
      <c r="A82" s="100"/>
      <c r="B82" s="101" t="s">
        <v>428</v>
      </c>
      <c r="C82" s="101"/>
    </row>
    <row r="83" spans="1:3" x14ac:dyDescent="0.25">
      <c r="A83" s="249"/>
      <c r="B83" s="250" t="s">
        <v>430</v>
      </c>
      <c r="C83" s="250"/>
    </row>
  </sheetData>
  <mergeCells count="4">
    <mergeCell ref="B2:H2"/>
    <mergeCell ref="B3:H3"/>
    <mergeCell ref="B4:H4"/>
    <mergeCell ref="B5:H5"/>
  </mergeCells>
  <printOptions horizontalCentered="1"/>
  <pageMargins left="0.25" right="0.25" top="0.5" bottom="0.5" header="0.25" footer="0.25"/>
  <pageSetup scale="56" orientation="portrait" horizontalDpi="200" verticalDpi="200" r:id="rId1"/>
  <headerFooter scaleWithDoc="0" alignWithMargins="0">
    <oddFooter>&amp;L&amp;A&amp;CPage 7&amp;R&amp;F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D47A4F-A362-4FC9-BF9B-34398BFD1168}">
  <sheetPr>
    <pageSetUpPr fitToPage="1"/>
  </sheetPr>
  <dimension ref="A1"/>
  <sheetViews>
    <sheetView zoomScale="90" zoomScaleNormal="90" workbookViewId="0">
      <selection activeCell="V31" sqref="V31"/>
    </sheetView>
  </sheetViews>
  <sheetFormatPr defaultRowHeight="15" x14ac:dyDescent="0.25"/>
  <cols>
    <col min="1" max="1" width="6" customWidth="1"/>
  </cols>
  <sheetData>
    <row r="1" spans="1:1" x14ac:dyDescent="0.25">
      <c r="A1" s="109" t="s">
        <v>429</v>
      </c>
    </row>
  </sheetData>
  <printOptions horizontalCentered="1"/>
  <pageMargins left="0.25" right="0.25" top="0.5" bottom="0.5" header="0.25" footer="0.25"/>
  <pageSetup scale="25" orientation="portrait" r:id="rId1"/>
  <headerFooter scaleWithDoc="0" alignWithMargins="0">
    <oddFooter>&amp;C&amp;A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ee868c9-5247-4011-927d-9c68ed1e53dd" xsi:nil="true"/>
    <TaxCatchAll xmlns="d3533485-01ac-4c85-a144-d07c02817ce0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535CF2B8EB50246BC563305BEF1695D" ma:contentTypeVersion="9" ma:contentTypeDescription="Create a new document." ma:contentTypeScope="" ma:versionID="f611d8ea59d41cd1cce03b1235d21b8f">
  <xsd:schema xmlns:xsd="http://www.w3.org/2001/XMLSchema" xmlns:xs="http://www.w3.org/2001/XMLSchema" xmlns:p="http://schemas.microsoft.com/office/2006/metadata/properties" xmlns:ns2="1ee868c9-5247-4011-927d-9c68ed1e53dd" xmlns:ns3="d3533485-01ac-4c85-a144-d07c02817ce0" targetNamespace="http://schemas.microsoft.com/office/2006/metadata/properties" ma:root="true" ma:fieldsID="76255cd5c23570fa4b62fcf34b658d81" ns2:_="" ns3:_="">
    <xsd:import namespace="1ee868c9-5247-4011-927d-9c68ed1e53dd"/>
    <xsd:import namespace="d3533485-01ac-4c85-a144-d07c02817ce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e868c9-5247-4011-927d-9c68ed1e53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displayName="Image Tags_0" ma:hidden="true" ma:internalName="lcf76f155ced4ddcb4097134ff3c332f">
      <xsd:simpleType>
        <xsd:restriction base="dms:Note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533485-01ac-4c85-a144-d07c02817ce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c9f08b38-53a8-4c16-a8c7-e51cb0eca8e8}" ma:internalName="TaxCatchAll" ma:showField="CatchAllData" ma:web="d3533485-01ac-4c85-a144-d07c02817ce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33D6342-E549-431A-831F-EEE9CF50A8B8}">
  <ds:schemaRefs>
    <ds:schemaRef ds:uri="d3533485-01ac-4c85-a144-d07c02817ce0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purl.org/dc/terms/"/>
    <ds:schemaRef ds:uri="1ee868c9-5247-4011-927d-9c68ed1e53dd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7137A23A-D92D-4781-B482-557B4CFB035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ee868c9-5247-4011-927d-9c68ed1e53dd"/>
    <ds:schemaRef ds:uri="d3533485-01ac-4c85-a144-d07c02817c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D2FD785-CC8F-46E3-95D7-21A8BE5BB26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Pg1 TO5 C6 All Rate Base Adjs</vt:lpstr>
      <vt:lpstr>Pg2 BK-1 Comparison TO5 C6 </vt:lpstr>
      <vt:lpstr>Pg3 BK-1 TO5 C6_Revised</vt:lpstr>
      <vt:lpstr>Pg4 BK-1 TO5 C6_As Filed </vt:lpstr>
      <vt:lpstr>Pg5 Rev Stmt AV</vt:lpstr>
      <vt:lpstr>Pg6 Stmt AV_As Filed</vt:lpstr>
      <vt:lpstr>Pg7 TO5 C6 Int Calc</vt:lpstr>
      <vt:lpstr>FERC Interest Rates</vt:lpstr>
      <vt:lpstr>'Pg2 BK-1 Comparison TO5 C6 '!Print_Area</vt:lpstr>
      <vt:lpstr>'Pg4 BK-1 TO5 C6_As Filed '!Print_Area</vt:lpstr>
      <vt:lpstr>'Pg5 Rev Stmt AV'!Print_Area</vt:lpstr>
      <vt:lpstr>'Pg6 Stmt AV_As Filed'!Print_Area</vt:lpstr>
      <vt:lpstr>'Pg7 TO5 C6 Int Calc'!Print_Area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Tanedo, Lolit</dc:creator>
  <cp:keywords/>
  <dc:description/>
  <cp:lastModifiedBy>Pham, Jenny L.</cp:lastModifiedBy>
  <cp:revision/>
  <cp:lastPrinted>2026-06-09T21:56:40Z</cp:lastPrinted>
  <dcterms:created xsi:type="dcterms:W3CDTF">2021-03-15T20:20:03Z</dcterms:created>
  <dcterms:modified xsi:type="dcterms:W3CDTF">2026-06-09T21:57:07Z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0x010100A535CF2B8EB50246BC563305BEF1695D</vt:lpwstr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SV_HIDDEN_GRID_QUERY_LIST_4F35BF76-6C0D-4D9B-82B2-816C12CF3733">
    <vt:lpwstr>empty_477D106A-C0D6-4607-AEBD-E2C9D60EA279</vt:lpwstr>
  </property>
  <property fmtid="{D5CDD505-2E9C-101B-9397-08002B2CF9AE}" pid="5" name="MediaServiceImageTags">
    <vt:lpwstr/>
  </property>
  <property fmtid="{D5CDD505-2E9C-101B-9397-08002B2CF9AE}" pid="6" name="MSIP_Label_cd97076e-e5a9-49b1-9873-62b6e38f493d_Enabled">
    <vt:lpwstr>true</vt:lpwstr>
  </property>
  <property fmtid="{D5CDD505-2E9C-101B-9397-08002B2CF9AE}" pid="7" name="MSIP_Label_cd97076e-e5a9-49b1-9873-62b6e38f493d_SetDate">
    <vt:lpwstr>2026-06-02T17:54:57Z</vt:lpwstr>
  </property>
  <property fmtid="{D5CDD505-2E9C-101B-9397-08002B2CF9AE}" pid="8" name="MSIP_Label_cd97076e-e5a9-49b1-9873-62b6e38f493d_Method">
    <vt:lpwstr>Standard</vt:lpwstr>
  </property>
  <property fmtid="{D5CDD505-2E9C-101B-9397-08002B2CF9AE}" pid="9" name="MSIP_Label_cd97076e-e5a9-49b1-9873-62b6e38f493d_Name">
    <vt:lpwstr>IP-Internal</vt:lpwstr>
  </property>
  <property fmtid="{D5CDD505-2E9C-101B-9397-08002B2CF9AE}" pid="10" name="MSIP_Label_cd97076e-e5a9-49b1-9873-62b6e38f493d_SiteId">
    <vt:lpwstr>a2e7980c-11ea-4838-8f1a-2f497d8c4072</vt:lpwstr>
  </property>
  <property fmtid="{D5CDD505-2E9C-101B-9397-08002B2CF9AE}" pid="11" name="MSIP_Label_cd97076e-e5a9-49b1-9873-62b6e38f493d_ActionId">
    <vt:lpwstr>ba2030be-e6ee-427b-8549-20b9dbde5f7c</vt:lpwstr>
  </property>
  <property fmtid="{D5CDD505-2E9C-101B-9397-08002B2CF9AE}" pid="12" name="MSIP_Label_cd97076e-e5a9-49b1-9873-62b6e38f493d_ContentBits">
    <vt:lpwstr>0</vt:lpwstr>
  </property>
  <property fmtid="{D5CDD505-2E9C-101B-9397-08002B2CF9AE}" pid="13" name="MSIP_Label_cd97076e-e5a9-49b1-9873-62b6e38f493d_Tag">
    <vt:lpwstr>10, 3, 0, 1</vt:lpwstr>
  </property>
</Properties>
</file>