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1.xml" ContentType="application/vnd.openxmlformats-officedocument.drawing+xml"/>
  <Override PartName="/xl/customProperty12.bin" ContentType="application/vnd.openxmlformats-officedocument.spreadsheetml.customProperty"/>
  <Override PartName="/xl/drawings/drawing2.xml" ContentType="application/vnd.openxmlformats-officedocument.drawing+xml"/>
  <Override PartName="/xl/customProperty1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71" documentId="8_{403025A9-49B7-4611-BC10-9BAFE63C4CA9}" xr6:coauthVersionLast="47" xr6:coauthVersionMax="47" xr10:uidLastSave="{F886ADBC-E09F-4363-AB3E-F9FB0EE6B606}"/>
  <bookViews>
    <workbookView xWindow="-28920" yWindow="-120" windowWidth="29040" windowHeight="15720" tabRatio="861" xr2:uid="{6B9A2ECA-023C-4FCC-BCD9-2ECCE5546968}"/>
  </bookViews>
  <sheets>
    <sheet name="Pg1 TO6 C1 Error Correction" sheetId="12" r:id="rId1"/>
    <sheet name="Pg2 BK-1 Comparison TO6 C1 " sheetId="11" r:id="rId2"/>
    <sheet name="Pg3 Rev BK-1 TO6 C1" sheetId="10" r:id="rId3"/>
    <sheet name="Pg4 As Filed BK-1 TO6 C1" sheetId="1" r:id="rId4"/>
    <sheet name="Pg5 Rev True-Up Stmt AH" sheetId="9" r:id="rId5"/>
    <sheet name="Pg6 As Filed True-Up Stmt AH" sheetId="4" r:id="rId6"/>
    <sheet name="Pg7 Rev AH-1" sheetId="8" r:id="rId7"/>
    <sheet name="Pg8 As Filed AH-1" sheetId="3" r:id="rId8"/>
    <sheet name="Pg9 Rev True-Up Stmt AL" sheetId="7" r:id="rId9"/>
    <sheet name="Pg10 As Filed True-Up Stmt AL" sheetId="5" r:id="rId10"/>
    <sheet name="Pg 11 Rev Stmt AV" sheetId="6" r:id="rId11"/>
    <sheet name="Pg 12 As Filed Stmt AV" sheetId="2" r:id="rId12"/>
    <sheet name="Pg13 TO6 C1 Int Calc" sheetId="13" r:id="rId13"/>
    <sheet name="FERC Interest Rates" sheetId="14" r:id="rId14"/>
  </sheets>
  <definedNames>
    <definedName name="____May2007" localSheetId="13">{"2002Frcst","05Month",FALSE,"Frcst Format 2002"}</definedName>
    <definedName name="____May2007" localSheetId="0">{"2002Frcst","05Month",FALSE,"Frcst Format 2002"}</definedName>
    <definedName name="____May2007" localSheetId="1">{"2002Frcst","05Month",FALSE,"Frcst Format 2002"}</definedName>
    <definedName name="____May2007">{"2002Frcst","05Month",FALSE,"Frcst Format 2002"}</definedName>
    <definedName name="___May2007" localSheetId="13">{"2002Frcst","05Month",FALSE,"Frcst Format 2002"}</definedName>
    <definedName name="___May2007" localSheetId="0">{"2002Frcst","05Month",FALSE,"Frcst Format 2002"}</definedName>
    <definedName name="___May2007" localSheetId="1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13">{"2002Frcst","05Month",FALSE,"Frcst Format 2002"}</definedName>
    <definedName name="__May2007" localSheetId="0">{"2002Frcst","05Month",FALSE,"Frcst Format 2002"}</definedName>
    <definedName name="__May2007" localSheetId="1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13">{"2002Frcst","05Month",FALSE,"Frcst Format 2002"}</definedName>
    <definedName name="_May2007" localSheetId="0">{"2002Frcst","05Month",FALSE,"Frcst Format 2002"}</definedName>
    <definedName name="_May2007" localSheetId="1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13">{"2002Frcst","06Month",FALSE,"Frcst Format 2002"}</definedName>
    <definedName name="ddf" localSheetId="0">{"2002Frcst","06Month",FALSE,"Frcst Format 2002"}</definedName>
    <definedName name="ddf" localSheetId="1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13">{"'Attachment'!$A$1:$L$49"}</definedName>
    <definedName name="HTML_Control1" localSheetId="0">{"'Attachment'!$A$1:$L$49"}</definedName>
    <definedName name="HTML_Control1" localSheetId="1">{"'Attachment'!$A$1:$L$49"}</definedName>
    <definedName name="HTML_Control1">{"'Attachment'!$A$1:$L$49"}</definedName>
    <definedName name="HTML_Control2" localSheetId="13">{"'Attachment'!$A$1:$L$49"}</definedName>
    <definedName name="HTML_Control2" localSheetId="0">{"'Attachment'!$A$1:$L$49"}</definedName>
    <definedName name="HTML_Control2" localSheetId="1">{"'Attachment'!$A$1:$L$49"}</definedName>
    <definedName name="HTML_Control2">{"'Attachment'!$A$1:$L$49"}</definedName>
    <definedName name="HTML_Control3" localSheetId="13">{"'Attachment'!$A$1:$L$49"}</definedName>
    <definedName name="HTML_Control3" localSheetId="0">{"'Attachment'!$A$1:$L$49"}</definedName>
    <definedName name="HTML_Control3" localSheetId="1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13">{"2002Frcst","06Month",FALSE,"Frcst Format 2002"}</definedName>
    <definedName name="July2007" localSheetId="0">{"2002Frcst","06Month",FALSE,"Frcst Format 2002"}</definedName>
    <definedName name="July2007" localSheetId="1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10">'Pg 11 Rev Stmt AV'!$A$1:$J$265</definedName>
    <definedName name="_xlnm.Print_Area" localSheetId="11">'Pg 12 As Filed Stmt AV'!$A$2:$J$266</definedName>
    <definedName name="_xlnm.Print_Area" localSheetId="9">'Pg10 As Filed True-Up Stmt AL'!$A$2:$J$48</definedName>
    <definedName name="_xlnm.Print_Area" localSheetId="12">'Pg13 TO6 C1 Int Calc'!$A$1:$I$71</definedName>
    <definedName name="_xlnm.Print_Area" localSheetId="1">'Pg2 BK-1 Comparison TO6 C1 '!$A$2:$K$199</definedName>
    <definedName name="_xlnm.Print_Area" localSheetId="3">'Pg4 As Filed BK-1 TO6 C1'!$A$2:$H$194</definedName>
    <definedName name="_xlnm.Print_Area" localSheetId="5">'Pg6 As Filed True-Up Stmt AH'!$A$2:$H$64</definedName>
    <definedName name="_xlnm.Print_Area" localSheetId="7">'Pg8 As Filed AH-1'!$A$2:$H$63</definedName>
    <definedName name="rert" localSheetId="13">{"'Attachment'!$A$1:$L$49"}</definedName>
    <definedName name="rert" localSheetId="0">{"'Attachment'!$A$1:$L$49"}</definedName>
    <definedName name="rert" localSheetId="1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13">{"2002Frcst","06Month",FALSE,"Frcst Format 2002"}</definedName>
    <definedName name="wrn.June2002." localSheetId="0">{"2002Frcst","06Month",FALSE,"Frcst Format 2002"}</definedName>
    <definedName name="wrn.June2002." localSheetId="1">{"2002Frcst","06Month",FALSE,"Frcst Format 2002"}</definedName>
    <definedName name="wrn.June2002.">{"2002Frcst","06Month",FALSE,"Frcst Format 2002"}</definedName>
    <definedName name="wrn.May2002." localSheetId="13">{"2002Frcst","05Month",FALSE,"Frcst Format 2002"}</definedName>
    <definedName name="wrn.May2002." localSheetId="0">{"2002Frcst","05Month",FALSE,"Frcst Format 2002"}</definedName>
    <definedName name="wrn.May2002." localSheetId="1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2" l="1"/>
  <c r="I15" i="13"/>
  <c r="I16" i="13" s="1"/>
  <c r="I17" i="13" s="1"/>
  <c r="A15" i="13"/>
  <c r="A16" i="13"/>
  <c r="A17" i="13" s="1"/>
  <c r="G17" i="13"/>
  <c r="G16" i="13"/>
  <c r="F16" i="13"/>
  <c r="D27" i="13"/>
  <c r="D18" i="13"/>
  <c r="D19" i="13"/>
  <c r="D20" i="13"/>
  <c r="D21" i="13"/>
  <c r="D22" i="13"/>
  <c r="D23" i="13"/>
  <c r="D24" i="13"/>
  <c r="D25" i="13"/>
  <c r="D26" i="13"/>
  <c r="D17" i="13"/>
  <c r="D16" i="13"/>
  <c r="A10" i="13"/>
  <c r="A11" i="13" s="1"/>
  <c r="A12" i="13" s="1"/>
  <c r="A13" i="13" s="1"/>
  <c r="A14" i="13" s="1"/>
  <c r="I10" i="13"/>
  <c r="I11" i="13" s="1"/>
  <c r="I12" i="13" s="1"/>
  <c r="I13" i="13" s="1"/>
  <c r="I14" i="13" s="1"/>
  <c r="D10" i="12"/>
  <c r="D14" i="12" s="1"/>
  <c r="D20" i="12" s="1"/>
  <c r="G11" i="12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10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E134" i="11"/>
  <c r="E11" i="11"/>
  <c r="G16" i="11"/>
  <c r="G25" i="11" s="1"/>
  <c r="I18" i="11"/>
  <c r="I20" i="11"/>
  <c r="I36" i="11"/>
  <c r="I24" i="11"/>
  <c r="B198" i="11"/>
  <c r="G194" i="11"/>
  <c r="G143" i="11" s="1"/>
  <c r="G145" i="11" s="1"/>
  <c r="E194" i="11"/>
  <c r="I193" i="11"/>
  <c r="I192" i="11"/>
  <c r="E188" i="11"/>
  <c r="E118" i="11" s="1"/>
  <c r="E187" i="11"/>
  <c r="E117" i="11" s="1"/>
  <c r="G182" i="11"/>
  <c r="E182" i="11"/>
  <c r="I181" i="11"/>
  <c r="I180" i="11"/>
  <c r="I179" i="11"/>
  <c r="I178" i="11"/>
  <c r="I174" i="11"/>
  <c r="G188" i="11"/>
  <c r="G187" i="11"/>
  <c r="I173" i="11"/>
  <c r="G186" i="11"/>
  <c r="G116" i="11" s="1"/>
  <c r="E175" i="11"/>
  <c r="A172" i="1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G175" i="11"/>
  <c r="E185" i="11"/>
  <c r="A171" i="11"/>
  <c r="K170" i="11"/>
  <c r="K171" i="11" s="1"/>
  <c r="K172" i="11" s="1"/>
  <c r="K173" i="11" s="1"/>
  <c r="K174" i="11" s="1"/>
  <c r="K175" i="11" s="1"/>
  <c r="K176" i="11" s="1"/>
  <c r="K177" i="11" s="1"/>
  <c r="K178" i="11" s="1"/>
  <c r="K179" i="11" s="1"/>
  <c r="K180" i="11" s="1"/>
  <c r="K181" i="11" s="1"/>
  <c r="K182" i="11" s="1"/>
  <c r="K183" i="11" s="1"/>
  <c r="K184" i="11" s="1"/>
  <c r="K185" i="11" s="1"/>
  <c r="K186" i="11" s="1"/>
  <c r="K187" i="11" s="1"/>
  <c r="K188" i="11" s="1"/>
  <c r="K189" i="11" s="1"/>
  <c r="K190" i="11" s="1"/>
  <c r="K191" i="11" s="1"/>
  <c r="K192" i="11" s="1"/>
  <c r="K193" i="11" s="1"/>
  <c r="K194" i="11" s="1"/>
  <c r="E167" i="11"/>
  <c r="B164" i="11"/>
  <c r="B156" i="11"/>
  <c r="I152" i="11"/>
  <c r="G150" i="11"/>
  <c r="G76" i="11" s="1"/>
  <c r="G78" i="11" s="1"/>
  <c r="I149" i="11"/>
  <c r="E150" i="11"/>
  <c r="I144" i="11"/>
  <c r="I138" i="11"/>
  <c r="I137" i="11"/>
  <c r="I134" i="11"/>
  <c r="I133" i="11"/>
  <c r="G135" i="11"/>
  <c r="I132" i="11"/>
  <c r="I128" i="11"/>
  <c r="G129" i="11"/>
  <c r="E129" i="11"/>
  <c r="I123" i="11"/>
  <c r="G124" i="11"/>
  <c r="I122" i="11"/>
  <c r="I124" i="11" s="1"/>
  <c r="A116" i="1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15" i="11"/>
  <c r="K114" i="11"/>
  <c r="K115" i="11" s="1"/>
  <c r="K116" i="11" s="1"/>
  <c r="K117" i="11" s="1"/>
  <c r="K118" i="11" s="1"/>
  <c r="K119" i="11" s="1"/>
  <c r="K120" i="11" s="1"/>
  <c r="K121" i="11" s="1"/>
  <c r="K122" i="11" s="1"/>
  <c r="K123" i="11" s="1"/>
  <c r="K124" i="11" s="1"/>
  <c r="K125" i="11" s="1"/>
  <c r="K126" i="11" s="1"/>
  <c r="K127" i="11" s="1"/>
  <c r="K128" i="11" s="1"/>
  <c r="K129" i="11" s="1"/>
  <c r="K130" i="11" s="1"/>
  <c r="K131" i="11" s="1"/>
  <c r="K132" i="11" s="1"/>
  <c r="K133" i="11" s="1"/>
  <c r="K134" i="11" s="1"/>
  <c r="K135" i="11" s="1"/>
  <c r="K136" i="11" s="1"/>
  <c r="K137" i="11" s="1"/>
  <c r="K138" i="11" s="1"/>
  <c r="K139" i="11" s="1"/>
  <c r="K140" i="11" s="1"/>
  <c r="K141" i="11" s="1"/>
  <c r="K142" i="11" s="1"/>
  <c r="K143" i="11" s="1"/>
  <c r="K144" i="11" s="1"/>
  <c r="K145" i="11" s="1"/>
  <c r="K146" i="11" s="1"/>
  <c r="K147" i="11" s="1"/>
  <c r="K148" i="11" s="1"/>
  <c r="K149" i="11" s="1"/>
  <c r="K150" i="11" s="1"/>
  <c r="K151" i="11" s="1"/>
  <c r="K152" i="11" s="1"/>
  <c r="E111" i="11"/>
  <c r="B108" i="11"/>
  <c r="B99" i="11"/>
  <c r="B98" i="11"/>
  <c r="B155" i="11" s="1"/>
  <c r="I88" i="11"/>
  <c r="G87" i="11"/>
  <c r="G89" i="11" s="1"/>
  <c r="E87" i="11"/>
  <c r="I87" i="11" s="1"/>
  <c r="I84" i="11"/>
  <c r="G83" i="11"/>
  <c r="E83" i="11"/>
  <c r="E85" i="11" s="1"/>
  <c r="I77" i="11"/>
  <c r="I73" i="11"/>
  <c r="G72" i="11"/>
  <c r="G74" i="11" s="1"/>
  <c r="G80" i="11" s="1"/>
  <c r="I70" i="11"/>
  <c r="E65" i="11"/>
  <c r="G65" i="11"/>
  <c r="I63" i="11"/>
  <c r="G61" i="11"/>
  <c r="I60" i="11"/>
  <c r="I59" i="11"/>
  <c r="A58" i="1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K57" i="11"/>
  <c r="K58" i="11" s="1"/>
  <c r="K59" i="11" s="1"/>
  <c r="K60" i="11" s="1"/>
  <c r="K61" i="11" s="1"/>
  <c r="K62" i="11" s="1"/>
  <c r="K63" i="11" s="1"/>
  <c r="K64" i="11" s="1"/>
  <c r="K65" i="11" s="1"/>
  <c r="K66" i="11" s="1"/>
  <c r="K67" i="11" s="1"/>
  <c r="K68" i="11" s="1"/>
  <c r="K69" i="11" s="1"/>
  <c r="K70" i="11" s="1"/>
  <c r="K71" i="11" s="1"/>
  <c r="K72" i="11" s="1"/>
  <c r="K73" i="11" s="1"/>
  <c r="K74" i="11" s="1"/>
  <c r="K75" i="11" s="1"/>
  <c r="K76" i="11" s="1"/>
  <c r="K77" i="11" s="1"/>
  <c r="K78" i="11" s="1"/>
  <c r="K79" i="11" s="1"/>
  <c r="K80" i="11" s="1"/>
  <c r="K81" i="11" s="1"/>
  <c r="K82" i="11" s="1"/>
  <c r="K83" i="11" s="1"/>
  <c r="K84" i="11" s="1"/>
  <c r="K85" i="11" s="1"/>
  <c r="K86" i="11" s="1"/>
  <c r="K87" i="11" s="1"/>
  <c r="K88" i="11" s="1"/>
  <c r="K89" i="11" s="1"/>
  <c r="K90" i="11" s="1"/>
  <c r="K91" i="11" s="1"/>
  <c r="K92" i="11" s="1"/>
  <c r="K93" i="11" s="1"/>
  <c r="K94" i="11" s="1"/>
  <c r="K95" i="11" s="1"/>
  <c r="I57" i="11"/>
  <c r="E54" i="11"/>
  <c r="B51" i="11"/>
  <c r="I38" i="11"/>
  <c r="I27" i="11"/>
  <c r="E16" i="11"/>
  <c r="I15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K11" i="1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E11" i="10"/>
  <c r="E16" i="10" s="1"/>
  <c r="E25" i="10" s="1"/>
  <c r="E132" i="10"/>
  <c r="E133" i="10" s="1"/>
  <c r="E20" i="9"/>
  <c r="E19" i="9"/>
  <c r="H18" i="9"/>
  <c r="H19" i="9"/>
  <c r="H20" i="9" s="1"/>
  <c r="H21" i="9" s="1"/>
  <c r="A18" i="9"/>
  <c r="A19" i="9"/>
  <c r="A20" i="9" s="1"/>
  <c r="A21" i="9" s="1"/>
  <c r="G41" i="8"/>
  <c r="I39" i="8"/>
  <c r="I38" i="8"/>
  <c r="I37" i="8"/>
  <c r="I36" i="8"/>
  <c r="I35" i="8"/>
  <c r="I34" i="8"/>
  <c r="I33" i="8"/>
  <c r="I32" i="8"/>
  <c r="I31" i="8"/>
  <c r="I30" i="8"/>
  <c r="I41" i="8" s="1"/>
  <c r="G27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27" i="8" s="1"/>
  <c r="E191" i="10"/>
  <c r="E185" i="10"/>
  <c r="E116" i="10" s="1"/>
  <c r="E184" i="10"/>
  <c r="E115" i="10" s="1"/>
  <c r="E117" i="10" s="1"/>
  <c r="E183" i="10"/>
  <c r="E182" i="10"/>
  <c r="E186" i="10" s="1"/>
  <c r="E179" i="10"/>
  <c r="E172" i="10"/>
  <c r="A168" i="10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H167" i="10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B161" i="10"/>
  <c r="E148" i="10"/>
  <c r="E75" i="10" s="1"/>
  <c r="E77" i="10" s="1"/>
  <c r="E141" i="10"/>
  <c r="E143" i="10" s="1"/>
  <c r="E127" i="10"/>
  <c r="E122" i="10"/>
  <c r="E114" i="10"/>
  <c r="E113" i="10"/>
  <c r="A113" i="10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H112" i="10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B106" i="10"/>
  <c r="E87" i="10"/>
  <c r="E88" i="10" s="1"/>
  <c r="E86" i="10"/>
  <c r="E83" i="10"/>
  <c r="E82" i="10"/>
  <c r="E84" i="10" s="1"/>
  <c r="E72" i="10"/>
  <c r="E71" i="10"/>
  <c r="E73" i="10" s="1"/>
  <c r="E79" i="10" s="1"/>
  <c r="E64" i="10"/>
  <c r="E62" i="10"/>
  <c r="E58" i="10"/>
  <c r="E60" i="10" s="1"/>
  <c r="E66" i="10" s="1"/>
  <c r="H57" i="10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A57" i="10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H56" i="10"/>
  <c r="B50" i="10"/>
  <c r="E31" i="10"/>
  <c r="E27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H11" i="10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E51" i="9"/>
  <c r="E59" i="9" s="1"/>
  <c r="E49" i="9"/>
  <c r="E36" i="9"/>
  <c r="E38" i="9" s="1"/>
  <c r="E40" i="9" s="1"/>
  <c r="E18" i="9"/>
  <c r="E17" i="9"/>
  <c r="E22" i="7" s="1"/>
  <c r="E25" i="7" s="1"/>
  <c r="E29" i="7" s="1"/>
  <c r="E16" i="9"/>
  <c r="E15" i="9"/>
  <c r="E14" i="9"/>
  <c r="E12" i="9"/>
  <c r="A12" i="9"/>
  <c r="A13" i="9" s="1"/>
  <c r="A14" i="9" s="1"/>
  <c r="A15" i="9" s="1"/>
  <c r="A16" i="9" s="1"/>
  <c r="A17" i="9" s="1"/>
  <c r="H11" i="9"/>
  <c r="H12" i="9" s="1"/>
  <c r="H13" i="9" s="1"/>
  <c r="H14" i="9" s="1"/>
  <c r="H15" i="9" s="1"/>
  <c r="H16" i="9" s="1"/>
  <c r="H17" i="9" s="1"/>
  <c r="E56" i="8"/>
  <c r="E58" i="8" s="1"/>
  <c r="F41" i="8"/>
  <c r="E41" i="8"/>
  <c r="D41" i="8"/>
  <c r="F39" i="8"/>
  <c r="F38" i="8"/>
  <c r="F37" i="8"/>
  <c r="F36" i="8"/>
  <c r="F35" i="8"/>
  <c r="F34" i="8"/>
  <c r="F33" i="8"/>
  <c r="F32" i="8"/>
  <c r="F31" i="8"/>
  <c r="F30" i="8"/>
  <c r="D27" i="8"/>
  <c r="F25" i="8"/>
  <c r="F23" i="8"/>
  <c r="F22" i="8"/>
  <c r="F21" i="8"/>
  <c r="F20" i="8"/>
  <c r="E19" i="8"/>
  <c r="F19" i="8" s="1"/>
  <c r="F18" i="8"/>
  <c r="F17" i="8"/>
  <c r="F16" i="8"/>
  <c r="E15" i="8"/>
  <c r="F15" i="8" s="1"/>
  <c r="F14" i="8"/>
  <c r="F13" i="8"/>
  <c r="F12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K11" i="8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E11" i="8"/>
  <c r="F11" i="8" s="1"/>
  <c r="E32" i="7"/>
  <c r="E27" i="7"/>
  <c r="E34" i="7" s="1"/>
  <c r="E24" i="7"/>
  <c r="E23" i="7"/>
  <c r="G19" i="7"/>
  <c r="G15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J11" i="7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G253" i="6"/>
  <c r="G251" i="6"/>
  <c r="G250" i="6"/>
  <c r="G240" i="6"/>
  <c r="G219" i="6"/>
  <c r="G217" i="6"/>
  <c r="G216" i="6"/>
  <c r="G206" i="6"/>
  <c r="A199" i="6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J198" i="6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J221" i="6" s="1"/>
  <c r="J222" i="6" s="1"/>
  <c r="J223" i="6" s="1"/>
  <c r="J224" i="6" s="1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J250" i="6" s="1"/>
  <c r="J251" i="6" s="1"/>
  <c r="J252" i="6" s="1"/>
  <c r="J253" i="6" s="1"/>
  <c r="J254" i="6" s="1"/>
  <c r="J255" i="6" s="1"/>
  <c r="J256" i="6" s="1"/>
  <c r="J257" i="6" s="1"/>
  <c r="J258" i="6" s="1"/>
  <c r="J259" i="6" s="1"/>
  <c r="J260" i="6" s="1"/>
  <c r="J261" i="6" s="1"/>
  <c r="J262" i="6" s="1"/>
  <c r="A198" i="6"/>
  <c r="B191" i="6"/>
  <c r="G170" i="6"/>
  <c r="G136" i="6"/>
  <c r="J118" i="6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J175" i="6" s="1"/>
  <c r="J176" i="6" s="1"/>
  <c r="J177" i="6" s="1"/>
  <c r="J178" i="6" s="1"/>
  <c r="J179" i="6" s="1"/>
  <c r="J180" i="6" s="1"/>
  <c r="J181" i="6" s="1"/>
  <c r="J182" i="6" s="1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B111" i="6"/>
  <c r="E99" i="6"/>
  <c r="C98" i="6"/>
  <c r="E86" i="6"/>
  <c r="C85" i="6"/>
  <c r="A80" i="6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J79" i="6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B73" i="6"/>
  <c r="C61" i="6"/>
  <c r="G55" i="6"/>
  <c r="E62" i="6" s="1"/>
  <c r="E49" i="6"/>
  <c r="C48" i="6"/>
  <c r="G36" i="6"/>
  <c r="G39" i="6" s="1"/>
  <c r="G32" i="6"/>
  <c r="E85" i="6" s="1"/>
  <c r="G25" i="6"/>
  <c r="G17" i="6"/>
  <c r="C47" i="6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J11" i="6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E48" i="6" l="1"/>
  <c r="I18" i="13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64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I64" i="13"/>
  <c r="I52" i="13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D16" i="12"/>
  <c r="D18" i="12"/>
  <c r="D22" i="12" s="1"/>
  <c r="I135" i="11"/>
  <c r="I194" i="11"/>
  <c r="I31" i="11"/>
  <c r="I11" i="11"/>
  <c r="I35" i="11"/>
  <c r="I13" i="11"/>
  <c r="I37" i="11"/>
  <c r="I22" i="11"/>
  <c r="I16" i="11"/>
  <c r="I25" i="11" s="1"/>
  <c r="G67" i="11"/>
  <c r="I65" i="11"/>
  <c r="G117" i="11"/>
  <c r="I117" i="11" s="1"/>
  <c r="I187" i="11"/>
  <c r="G118" i="11"/>
  <c r="I118" i="11" s="1"/>
  <c r="I188" i="11"/>
  <c r="I85" i="11"/>
  <c r="I182" i="11"/>
  <c r="E115" i="11"/>
  <c r="E76" i="11"/>
  <c r="E72" i="11"/>
  <c r="I64" i="11"/>
  <c r="G85" i="11"/>
  <c r="G91" i="11" s="1"/>
  <c r="E89" i="11"/>
  <c r="I89" i="11" s="1"/>
  <c r="I127" i="11"/>
  <c r="I129" i="11" s="1"/>
  <c r="E135" i="11"/>
  <c r="I172" i="11"/>
  <c r="E143" i="11"/>
  <c r="E61" i="11"/>
  <c r="I148" i="11"/>
  <c r="I150" i="11" s="1"/>
  <c r="I171" i="11"/>
  <c r="I175" i="11" s="1"/>
  <c r="E124" i="11"/>
  <c r="G185" i="11"/>
  <c r="I185" i="11" s="1"/>
  <c r="I83" i="11"/>
  <c r="E186" i="11"/>
  <c r="E25" i="11"/>
  <c r="H22" i="9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A22" i="9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G43" i="8"/>
  <c r="I43" i="8"/>
  <c r="E24" i="8"/>
  <c r="F24" i="8" s="1"/>
  <c r="F27" i="8" s="1"/>
  <c r="F43" i="8" s="1"/>
  <c r="D43" i="8"/>
  <c r="E138" i="10"/>
  <c r="E90" i="10"/>
  <c r="E92" i="10" s="1"/>
  <c r="E61" i="9"/>
  <c r="E41" i="9" s="1"/>
  <c r="E42" i="9" s="1"/>
  <c r="A26" i="8"/>
  <c r="A27" i="8" s="1"/>
  <c r="J27" i="8"/>
  <c r="E36" i="7"/>
  <c r="C49" i="6"/>
  <c r="C86" i="6"/>
  <c r="C99" i="6"/>
  <c r="C62" i="6"/>
  <c r="G27" i="6"/>
  <c r="C97" i="6"/>
  <c r="C60" i="6"/>
  <c r="C84" i="6"/>
  <c r="D64" i="13" l="1"/>
  <c r="I186" i="11"/>
  <c r="I189" i="11" s="1"/>
  <c r="E116" i="11"/>
  <c r="I116" i="11" s="1"/>
  <c r="E78" i="11"/>
  <c r="I78" i="11" s="1"/>
  <c r="I76" i="11"/>
  <c r="E119" i="11"/>
  <c r="E140" i="11" s="1"/>
  <c r="G189" i="11"/>
  <c r="G115" i="11"/>
  <c r="G119" i="11" s="1"/>
  <c r="G140" i="11" s="1"/>
  <c r="E91" i="11"/>
  <c r="I91" i="11" s="1"/>
  <c r="E67" i="11"/>
  <c r="I61" i="11"/>
  <c r="I143" i="11"/>
  <c r="I145" i="11" s="1"/>
  <c r="E145" i="11"/>
  <c r="E189" i="11"/>
  <c r="I72" i="11"/>
  <c r="E74" i="11"/>
  <c r="G93" i="11"/>
  <c r="G159" i="6"/>
  <c r="G171" i="6" s="1"/>
  <c r="G125" i="6"/>
  <c r="G137" i="6" s="1"/>
  <c r="E27" i="8"/>
  <c r="E43" i="8" s="1"/>
  <c r="E28" i="10"/>
  <c r="E29" i="10" s="1"/>
  <c r="E32" i="10"/>
  <c r="E33" i="10" s="1"/>
  <c r="A28" i="8"/>
  <c r="A29" i="8" s="1"/>
  <c r="A30" i="8" s="1"/>
  <c r="E44" i="7"/>
  <c r="E40" i="7"/>
  <c r="D62" i="6"/>
  <c r="G62" i="6" s="1"/>
  <c r="G65" i="6" s="1"/>
  <c r="G156" i="6" s="1"/>
  <c r="D99" i="6"/>
  <c r="G99" i="6" s="1"/>
  <c r="G102" i="6" s="1"/>
  <c r="G236" i="6" s="1"/>
  <c r="D49" i="6"/>
  <c r="G49" i="6" s="1"/>
  <c r="C87" i="6"/>
  <c r="D85" i="6" s="1"/>
  <c r="G85" i="6" s="1"/>
  <c r="E84" i="6"/>
  <c r="E47" i="6"/>
  <c r="C63" i="6"/>
  <c r="D61" i="6" s="1"/>
  <c r="G61" i="6" s="1"/>
  <c r="C50" i="6"/>
  <c r="C100" i="6"/>
  <c r="D98" i="6" s="1"/>
  <c r="G98" i="6" s="1"/>
  <c r="G32" i="11" l="1"/>
  <c r="G33" i="11" s="1"/>
  <c r="G28" i="11"/>
  <c r="G29" i="11" s="1"/>
  <c r="G40" i="11" s="1"/>
  <c r="G95" i="11" s="1"/>
  <c r="E28" i="11"/>
  <c r="E32" i="11"/>
  <c r="I140" i="11"/>
  <c r="I67" i="11"/>
  <c r="I74" i="11"/>
  <c r="E80" i="11"/>
  <c r="I80" i="11" s="1"/>
  <c r="I115" i="11"/>
  <c r="I119" i="11" s="1"/>
  <c r="E40" i="10"/>
  <c r="E94" i="10" s="1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G89" i="6"/>
  <c r="G202" i="6" s="1"/>
  <c r="G248" i="6"/>
  <c r="G242" i="6"/>
  <c r="G252" i="6" s="1"/>
  <c r="D60" i="6"/>
  <c r="D48" i="6"/>
  <c r="G48" i="6" s="1"/>
  <c r="G52" i="6" s="1"/>
  <c r="G122" i="6" s="1"/>
  <c r="D47" i="6"/>
  <c r="G162" i="6"/>
  <c r="G172" i="6" s="1"/>
  <c r="G168" i="6"/>
  <c r="D86" i="6"/>
  <c r="G86" i="6" s="1"/>
  <c r="D97" i="6"/>
  <c r="D84" i="6"/>
  <c r="E93" i="11" l="1"/>
  <c r="I93" i="11" s="1"/>
  <c r="E33" i="11"/>
  <c r="I33" i="11" s="1"/>
  <c r="I32" i="11"/>
  <c r="E29" i="11"/>
  <c r="I28" i="11"/>
  <c r="A42" i="8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J43" i="8"/>
  <c r="J41" i="8"/>
  <c r="G60" i="6"/>
  <c r="G63" i="6" s="1"/>
  <c r="G180" i="6" s="1"/>
  <c r="D63" i="6"/>
  <c r="G255" i="6"/>
  <c r="G258" i="6" s="1"/>
  <c r="G262" i="6" s="1"/>
  <c r="G47" i="6"/>
  <c r="G50" i="6" s="1"/>
  <c r="G146" i="6" s="1"/>
  <c r="D50" i="6"/>
  <c r="G214" i="6"/>
  <c r="G208" i="6"/>
  <c r="G218" i="6" s="1"/>
  <c r="G84" i="6"/>
  <c r="G87" i="6" s="1"/>
  <c r="G226" i="6" s="1"/>
  <c r="D87" i="6"/>
  <c r="G97" i="6"/>
  <c r="G100" i="6" s="1"/>
  <c r="G260" i="6" s="1"/>
  <c r="D100" i="6"/>
  <c r="G175" i="6"/>
  <c r="G178" i="6" s="1"/>
  <c r="G128" i="6"/>
  <c r="G138" i="6" s="1"/>
  <c r="G134" i="6"/>
  <c r="G182" i="6" l="1"/>
  <c r="I29" i="11"/>
  <c r="E40" i="11"/>
  <c r="G221" i="6"/>
  <c r="G224" i="6" s="1"/>
  <c r="G228" i="6" s="1"/>
  <c r="G141" i="6"/>
  <c r="G144" i="6" s="1"/>
  <c r="G148" i="6" s="1"/>
  <c r="I40" i="11" l="1"/>
  <c r="E95" i="11"/>
  <c r="I95" i="11" s="1"/>
  <c r="H16" i="13" l="1"/>
  <c r="F17" i="13" l="1"/>
  <c r="H17" i="13" l="1"/>
  <c r="F18" i="13" l="1"/>
  <c r="G18" i="13" l="1"/>
  <c r="H18" i="13" s="1"/>
  <c r="F19" i="13" l="1"/>
  <c r="G19" i="13"/>
  <c r="H19" i="13" l="1"/>
  <c r="F20" i="13" l="1"/>
  <c r="G20" i="13"/>
  <c r="H20" i="13" l="1"/>
  <c r="F21" i="13" l="1"/>
  <c r="G21" i="13"/>
  <c r="H21" i="13" l="1"/>
  <c r="F22" i="13" l="1"/>
  <c r="G22" i="13"/>
  <c r="H22" i="13" l="1"/>
  <c r="F23" i="13" l="1"/>
  <c r="G23" i="13" s="1"/>
  <c r="H23" i="13" l="1"/>
  <c r="F24" i="13" l="1"/>
  <c r="G24" i="13"/>
  <c r="H24" i="13" l="1"/>
  <c r="F25" i="13" l="1"/>
  <c r="G25" i="13"/>
  <c r="H25" i="13" l="1"/>
  <c r="F26" i="13" l="1"/>
  <c r="G26" i="13"/>
  <c r="H26" i="13" l="1"/>
  <c r="F27" i="13" l="1"/>
  <c r="G27" i="13" s="1"/>
  <c r="H27" i="13" l="1"/>
  <c r="F28" i="13" l="1"/>
  <c r="G28" i="13" s="1"/>
  <c r="H28" i="13" l="1"/>
  <c r="F29" i="13" l="1"/>
  <c r="G29" i="13"/>
  <c r="H29" i="13" l="1"/>
  <c r="F30" i="13" l="1"/>
  <c r="G30" i="13" s="1"/>
  <c r="H30" i="13" l="1"/>
  <c r="F31" i="13" l="1"/>
  <c r="G31" i="13" l="1"/>
  <c r="H31" i="13" s="1"/>
  <c r="F32" i="13" l="1"/>
  <c r="G32" i="13" s="1"/>
  <c r="H32" i="13" l="1"/>
  <c r="F33" i="13" l="1"/>
  <c r="G33" i="13" s="1"/>
  <c r="H33" i="13" l="1"/>
  <c r="F34" i="13" l="1"/>
  <c r="G34" i="13" s="1"/>
  <c r="H34" i="13" l="1"/>
  <c r="F35" i="13" l="1"/>
  <c r="G35" i="13"/>
  <c r="H35" i="13" l="1"/>
  <c r="F36" i="13" l="1"/>
  <c r="G36" i="13" l="1"/>
  <c r="H36" i="13" s="1"/>
  <c r="F37" i="13" l="1"/>
  <c r="G37" i="13" s="1"/>
  <c r="H37" i="13" l="1"/>
  <c r="F38" i="13" l="1"/>
  <c r="G38" i="13"/>
  <c r="H38" i="13" l="1"/>
  <c r="F39" i="13" l="1"/>
  <c r="G39" i="13" l="1"/>
  <c r="H39" i="13" s="1"/>
  <c r="F40" i="13" l="1"/>
  <c r="G40" i="13"/>
  <c r="H40" i="13" l="1"/>
  <c r="F41" i="13" l="1"/>
  <c r="G41" i="13"/>
  <c r="H41" i="13" l="1"/>
  <c r="F42" i="13" l="1"/>
  <c r="G42" i="13" s="1"/>
  <c r="H42" i="13" l="1"/>
  <c r="F43" i="13" l="1"/>
  <c r="G43" i="13"/>
  <c r="H43" i="13" l="1"/>
  <c r="F44" i="13" l="1"/>
  <c r="G44" i="13" s="1"/>
  <c r="H44" i="13" l="1"/>
  <c r="F45" i="13" l="1"/>
  <c r="G45" i="13"/>
  <c r="H45" i="13" l="1"/>
  <c r="F46" i="13" l="1"/>
  <c r="G46" i="13"/>
  <c r="H46" i="13" l="1"/>
  <c r="F47" i="13" l="1"/>
  <c r="G47" i="13" l="1"/>
  <c r="H47" i="13" s="1"/>
  <c r="F48" i="13" l="1"/>
  <c r="G48" i="13"/>
  <c r="H48" i="13" l="1"/>
  <c r="F49" i="13" l="1"/>
  <c r="G49" i="13"/>
  <c r="H49" i="13" l="1"/>
  <c r="F50" i="13" l="1"/>
  <c r="G50" i="13" l="1"/>
  <c r="H50" i="13" s="1"/>
  <c r="F51" i="13" l="1"/>
  <c r="G51" i="13"/>
  <c r="H51" i="13" l="1"/>
  <c r="F52" i="13" l="1"/>
  <c r="G52" i="13" l="1"/>
  <c r="H52" i="13" s="1"/>
  <c r="F53" i="13" l="1"/>
  <c r="G53" i="13"/>
  <c r="H53" i="13" l="1"/>
  <c r="F54" i="13" l="1"/>
  <c r="G54" i="13"/>
  <c r="H54" i="13" l="1"/>
  <c r="F55" i="13" l="1"/>
  <c r="G55" i="13" l="1"/>
  <c r="H55" i="13" s="1"/>
  <c r="F56" i="13" l="1"/>
  <c r="G56" i="13"/>
  <c r="H56" i="13" l="1"/>
  <c r="F57" i="13" l="1"/>
  <c r="G57" i="13"/>
  <c r="H57" i="13" l="1"/>
  <c r="F58" i="13" l="1"/>
  <c r="G58" i="13" l="1"/>
  <c r="H58" i="13" s="1"/>
  <c r="F59" i="13" l="1"/>
  <c r="G59" i="13"/>
  <c r="H59" i="13" l="1"/>
  <c r="F60" i="13" l="1"/>
  <c r="G60" i="13"/>
  <c r="H60" i="13" l="1"/>
  <c r="F61" i="13" l="1"/>
  <c r="G61" i="13"/>
  <c r="H61" i="13" l="1"/>
  <c r="F62" i="13" l="1"/>
  <c r="G62" i="13"/>
  <c r="H62" i="13" l="1"/>
  <c r="F63" i="13" l="1"/>
  <c r="G63" i="13" l="1"/>
  <c r="G64" i="13" s="1"/>
  <c r="H63" i="13" l="1"/>
  <c r="E27" i="5" l="1"/>
  <c r="E34" i="5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G19" i="5"/>
  <c r="A13" i="5"/>
  <c r="A12" i="5"/>
  <c r="J11" i="5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E48" i="4"/>
  <c r="E50" i="4"/>
  <c r="E58" i="4" s="1"/>
  <c r="E24" i="5"/>
  <c r="E32" i="5" s="1"/>
  <c r="E36" i="5" s="1"/>
  <c r="E35" i="4"/>
  <c r="E37" i="4" s="1"/>
  <c r="E39" i="4" s="1"/>
  <c r="E18" i="4"/>
  <c r="E16" i="4"/>
  <c r="E15" i="4"/>
  <c r="E14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12" i="4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E56" i="3"/>
  <c r="E24" i="3" s="1"/>
  <c r="E41" i="3"/>
  <c r="D41" i="3"/>
  <c r="F39" i="3"/>
  <c r="F38" i="3"/>
  <c r="F37" i="3"/>
  <c r="F36" i="3"/>
  <c r="F35" i="3"/>
  <c r="F34" i="3"/>
  <c r="F33" i="3"/>
  <c r="F32" i="3"/>
  <c r="F31" i="3"/>
  <c r="F30" i="3"/>
  <c r="F41" i="3" s="1"/>
  <c r="D27" i="3"/>
  <c r="D43" i="3" s="1"/>
  <c r="E12" i="4" s="1"/>
  <c r="F25" i="3"/>
  <c r="F23" i="3"/>
  <c r="F22" i="3"/>
  <c r="F21" i="3"/>
  <c r="F20" i="3"/>
  <c r="E19" i="3"/>
  <c r="F19" i="3" s="1"/>
  <c r="F18" i="3"/>
  <c r="F17" i="3"/>
  <c r="F16" i="3"/>
  <c r="E15" i="3"/>
  <c r="F15" i="3" s="1"/>
  <c r="F14" i="3"/>
  <c r="F13" i="3"/>
  <c r="F1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H11" i="3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F11" i="3"/>
  <c r="E11" i="3"/>
  <c r="E44" i="5" l="1"/>
  <c r="E40" i="5"/>
  <c r="F24" i="3"/>
  <c r="E27" i="3"/>
  <c r="E43" i="3" s="1"/>
  <c r="F27" i="3"/>
  <c r="F43" i="3" s="1"/>
  <c r="A26" i="3"/>
  <c r="A27" i="3" s="1"/>
  <c r="G27" i="3"/>
  <c r="E60" i="4"/>
  <c r="E40" i="4" s="1"/>
  <c r="E41" i="4" s="1"/>
  <c r="E23" i="5" s="1"/>
  <c r="E17" i="4"/>
  <c r="E19" i="4" s="1"/>
  <c r="E22" i="5" s="1"/>
  <c r="E25" i="5" s="1"/>
  <c r="E29" i="5" s="1"/>
  <c r="G15" i="5"/>
  <c r="E58" i="3"/>
  <c r="A28" i="3" l="1"/>
  <c r="A29" i="3" s="1"/>
  <c r="A30" i="3" s="1"/>
  <c r="G41" i="3" l="1"/>
  <c r="A31" i="3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l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G43" i="3"/>
  <c r="G254" i="2" l="1"/>
  <c r="G252" i="2"/>
  <c r="G251" i="2"/>
  <c r="G241" i="2"/>
  <c r="G220" i="2"/>
  <c r="G218" i="2"/>
  <c r="G217" i="2"/>
  <c r="G207" i="2"/>
  <c r="J199" i="2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A199" i="2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B192" i="2"/>
  <c r="B186" i="2"/>
  <c r="G172" i="2"/>
  <c r="G171" i="2"/>
  <c r="G138" i="2"/>
  <c r="G137" i="2"/>
  <c r="A122" i="2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J119" i="2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A119" i="2"/>
  <c r="A120" i="2" s="1"/>
  <c r="A121" i="2" s="1"/>
  <c r="B112" i="2"/>
  <c r="E100" i="2"/>
  <c r="C99" i="2"/>
  <c r="E87" i="2"/>
  <c r="C86" i="2"/>
  <c r="C85" i="2"/>
  <c r="J83" i="2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82" i="2"/>
  <c r="A82" i="2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J81" i="2"/>
  <c r="A81" i="2"/>
  <c r="J80" i="2"/>
  <c r="B74" i="2"/>
  <c r="C61" i="2"/>
  <c r="C60" i="2"/>
  <c r="G55" i="2"/>
  <c r="E62" i="2" s="1"/>
  <c r="E49" i="2"/>
  <c r="C48" i="2"/>
  <c r="C47" i="2"/>
  <c r="G36" i="2"/>
  <c r="G39" i="2" s="1"/>
  <c r="G32" i="2"/>
  <c r="E86" i="2" s="1"/>
  <c r="G25" i="2"/>
  <c r="G17" i="2"/>
  <c r="C98" i="2" s="1"/>
  <c r="J14" i="2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J11" i="2"/>
  <c r="J12" i="2" s="1"/>
  <c r="J13" i="2" s="1"/>
  <c r="E191" i="1"/>
  <c r="E141" i="1" s="1"/>
  <c r="E143" i="1" s="1"/>
  <c r="E185" i="1"/>
  <c r="E184" i="1"/>
  <c r="E115" i="1" s="1"/>
  <c r="E183" i="1"/>
  <c r="E114" i="1" s="1"/>
  <c r="E182" i="1"/>
  <c r="E179" i="1"/>
  <c r="E172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H167" i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B161" i="1"/>
  <c r="E148" i="1"/>
  <c r="E75" i="1" s="1"/>
  <c r="E77" i="1" s="1"/>
  <c r="E133" i="1"/>
  <c r="E127" i="1"/>
  <c r="E122" i="1"/>
  <c r="E116" i="1"/>
  <c r="E113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H112" i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B106" i="1"/>
  <c r="B97" i="1"/>
  <c r="E86" i="1"/>
  <c r="E82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A57" i="1"/>
  <c r="H56" i="1"/>
  <c r="B50" i="1"/>
  <c r="E16" i="1"/>
  <c r="E25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2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C62" i="2" l="1"/>
  <c r="C100" i="2"/>
  <c r="C101" i="2" s="1"/>
  <c r="C49" i="2"/>
  <c r="C87" i="2"/>
  <c r="E117" i="1"/>
  <c r="D47" i="2"/>
  <c r="E138" i="1"/>
  <c r="E71" i="1"/>
  <c r="G27" i="2"/>
  <c r="C50" i="2"/>
  <c r="D48" i="2" s="1"/>
  <c r="G48" i="2" s="1"/>
  <c r="E186" i="1"/>
  <c r="E48" i="2"/>
  <c r="D98" i="2" l="1"/>
  <c r="D99" i="2"/>
  <c r="G99" i="2" s="1"/>
  <c r="E28" i="1"/>
  <c r="E32" i="1"/>
  <c r="C63" i="2"/>
  <c r="E85" i="2"/>
  <c r="E47" i="2"/>
  <c r="G47" i="2" s="1"/>
  <c r="G50" i="2" s="1"/>
  <c r="G147" i="2" s="1"/>
  <c r="D49" i="2"/>
  <c r="G49" i="2" s="1"/>
  <c r="D100" i="2"/>
  <c r="G100" i="2" s="1"/>
  <c r="G103" i="2" s="1"/>
  <c r="G237" i="2" s="1"/>
  <c r="C88" i="2"/>
  <c r="G52" i="2"/>
  <c r="G123" i="2" s="1"/>
  <c r="G243" i="2" l="1"/>
  <c r="G253" i="2" s="1"/>
  <c r="G249" i="2"/>
  <c r="G135" i="2"/>
  <c r="G129" i="2"/>
  <c r="G139" i="2" s="1"/>
  <c r="D86" i="2"/>
  <c r="G86" i="2" s="1"/>
  <c r="D85" i="2"/>
  <c r="D61" i="2"/>
  <c r="G61" i="2" s="1"/>
  <c r="D60" i="2"/>
  <c r="D87" i="2"/>
  <c r="G87" i="2" s="1"/>
  <c r="D62" i="2"/>
  <c r="G62" i="2" s="1"/>
  <c r="G65" i="2" s="1"/>
  <c r="G157" i="2" s="1"/>
  <c r="D50" i="2"/>
  <c r="G98" i="2"/>
  <c r="G101" i="2" s="1"/>
  <c r="G261" i="2" s="1"/>
  <c r="D101" i="2"/>
  <c r="G163" i="2" l="1"/>
  <c r="G173" i="2" s="1"/>
  <c r="G169" i="2"/>
  <c r="G60" i="2"/>
  <c r="G63" i="2" s="1"/>
  <c r="G181" i="2" s="1"/>
  <c r="D63" i="2"/>
  <c r="G85" i="2"/>
  <c r="G88" i="2" s="1"/>
  <c r="G227" i="2" s="1"/>
  <c r="D88" i="2"/>
  <c r="G90" i="2"/>
  <c r="G203" i="2" s="1"/>
  <c r="G142" i="2"/>
  <c r="G145" i="2" s="1"/>
  <c r="G149" i="2" s="1"/>
  <c r="G256" i="2"/>
  <c r="G259" i="2" s="1"/>
  <c r="G263" i="2" s="1"/>
  <c r="E62" i="1" s="1"/>
  <c r="E64" i="1" s="1"/>
  <c r="G215" i="2" l="1"/>
  <c r="G222" i="2" s="1"/>
  <c r="G225" i="2" s="1"/>
  <c r="G229" i="2" s="1"/>
  <c r="E58" i="1" s="1"/>
  <c r="E60" i="1" s="1"/>
  <c r="E66" i="1" s="1"/>
  <c r="G209" i="2"/>
  <c r="G219" i="2" s="1"/>
  <c r="E27" i="1"/>
  <c r="E29" i="1" s="1"/>
  <c r="E83" i="1"/>
  <c r="E84" i="1" s="1"/>
  <c r="E72" i="1"/>
  <c r="E73" i="1" s="1"/>
  <c r="E79" i="1" s="1"/>
  <c r="G176" i="2"/>
  <c r="G179" i="2" s="1"/>
  <c r="G183" i="2" s="1"/>
  <c r="E90" i="1" l="1"/>
  <c r="E92" i="1" s="1"/>
  <c r="E31" i="1"/>
  <c r="E33" i="1" s="1"/>
  <c r="E87" i="1"/>
  <c r="E88" i="1" s="1"/>
  <c r="E40" i="1"/>
  <c r="E94" i="1" l="1"/>
</calcChain>
</file>

<file path=xl/sharedStrings.xml><?xml version="1.0" encoding="utf-8"?>
<sst xmlns="http://schemas.openxmlformats.org/spreadsheetml/2006/main" count="2213" uniqueCount="667">
  <si>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</si>
  <si>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</si>
  <si>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</si>
  <si>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</si>
  <si>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2023</t>
  </si>
  <si>
    <t>($1,000)</t>
  </si>
  <si>
    <t>Line</t>
  </si>
  <si>
    <t>No.</t>
  </si>
  <si>
    <t>Amounts</t>
  </si>
  <si>
    <t>Reference</t>
  </si>
  <si>
    <t>A. Revenues:</t>
  </si>
  <si>
    <t>Transmission Operation &amp; Maintenance Expense</t>
  </si>
  <si>
    <t>Pg6 Rev Statement AH; Line 10</t>
  </si>
  <si>
    <t>Transmission Related A&amp;G Expense</t>
  </si>
  <si>
    <t>Pg6 Rev Statement AH; Line 33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</si>
  <si>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</si>
  <si>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</si>
  <si>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</si>
  <si>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</si>
  <si>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</si>
  <si>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</si>
  <si>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</si>
  <si>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</si>
  <si>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</si>
  <si>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</si>
  <si>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</si>
  <si>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</si>
  <si>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</si>
  <si>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</si>
  <si>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</si>
  <si>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Pg5 Rev Stmt AV; Page 3; Line 32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</si>
  <si>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</si>
  <si>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</si>
  <si>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</si>
  <si>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</si>
  <si>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</si>
  <si>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√</t>
  </si>
  <si>
    <t>Pg5.3 Rev Stmt AV;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</si>
  <si>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</si>
  <si>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</si>
  <si>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</si>
  <si>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</si>
  <si>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</si>
  <si>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</si>
  <si>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</si>
  <si>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</si>
  <si>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</si>
  <si>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</si>
  <si>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</si>
  <si>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</si>
  <si>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</si>
  <si>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Items in BOLD have changed due to clearing the ROE Adder to zero for the ER25-270 TO6 Cycle 1 filing.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</si>
  <si>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</si>
  <si>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</si>
  <si>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</si>
  <si>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</si>
  <si>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</si>
  <si>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</si>
  <si>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</si>
  <si>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</si>
  <si>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</si>
  <si>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</si>
  <si>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</si>
  <si>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</si>
  <si>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</si>
  <si>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</si>
  <si>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</si>
  <si>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</si>
  <si>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</si>
  <si>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</si>
  <si>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</si>
  <si>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>Statement AV; Page 3; Line 32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</si>
  <si>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</si>
  <si>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</si>
  <si>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</si>
  <si>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</si>
  <si>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</si>
  <si>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</si>
  <si>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</si>
  <si>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</si>
  <si>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</si>
  <si>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</si>
  <si>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</si>
  <si>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</si>
  <si>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</si>
  <si>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</si>
  <si>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</si>
  <si>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</si>
  <si>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</si>
  <si>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</si>
  <si>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</si>
  <si>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</si>
  <si>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</si>
  <si>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</si>
  <si>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</si>
  <si>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</si>
  <si>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</si>
  <si>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</si>
  <si>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</si>
  <si>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</si>
  <si>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</si>
  <si>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</si>
  <si>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</si>
  <si>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</si>
  <si>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</si>
  <si>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</si>
  <si>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</si>
  <si>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</si>
  <si>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</si>
  <si>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</si>
  <si>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</si>
  <si>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</si>
  <si>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</si>
  <si>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</si>
  <si>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</si>
  <si>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Pg5 Rev 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</si>
  <si>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</si>
  <si>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</si>
  <si>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</si>
  <si>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</si>
  <si>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</si>
  <si>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</si>
  <si>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</si>
  <si>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</si>
  <si>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</si>
  <si>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</si>
  <si>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Pg7 Rev 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</si>
  <si>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</si>
  <si>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</si>
  <si>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</si>
  <si>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</si>
  <si>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</si>
  <si>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</si>
  <si>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</si>
  <si>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</si>
  <si>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</si>
  <si>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</si>
  <si>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</si>
  <si>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</si>
  <si>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</si>
  <si>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</si>
  <si>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</si>
  <si>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</si>
  <si>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</si>
  <si>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</si>
  <si>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</si>
  <si>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</si>
  <si>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</si>
  <si>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</si>
  <si>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</si>
  <si>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</si>
  <si>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</si>
  <si>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</si>
  <si>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</si>
  <si>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</si>
  <si>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</si>
  <si>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</si>
  <si>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</si>
  <si>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</si>
  <si>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</si>
  <si>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</si>
  <si>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</si>
  <si>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</si>
  <si>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</si>
  <si>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</si>
  <si>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</si>
  <si>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</si>
  <si>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</si>
  <si>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</si>
  <si>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</si>
  <si>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</si>
  <si>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</si>
  <si>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</si>
  <si>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</si>
  <si>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</si>
  <si>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</si>
  <si>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</si>
  <si>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</si>
  <si>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</si>
  <si>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</si>
  <si>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</si>
  <si>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</si>
  <si>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</si>
  <si>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</si>
  <si>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Statement AV</t>
  </si>
  <si>
    <t>Cost of Capital and Fair Rate of Return</t>
  </si>
  <si>
    <t>Base Period &amp; True-Up Period 12 - Months Ending December 31, 2023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</si>
  <si>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</si>
  <si>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</si>
  <si>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</si>
  <si>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</si>
  <si>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</si>
  <si>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</si>
  <si>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</si>
  <si>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</si>
  <si>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</si>
  <si>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</si>
  <si>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</si>
  <si>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</si>
  <si>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</si>
  <si>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</si>
  <si>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</si>
  <si>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</si>
  <si>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</si>
  <si>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</si>
  <si>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</si>
  <si>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</si>
  <si>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</si>
  <si>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</si>
  <si>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</si>
  <si>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</si>
  <si>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</si>
  <si>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</si>
  <si>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</si>
  <si>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</si>
  <si>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</si>
  <si>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</si>
  <si>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</si>
  <si>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</si>
  <si>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</si>
  <si>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</si>
  <si>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</si>
  <si>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</si>
  <si>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</si>
  <si>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</si>
  <si>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</si>
  <si>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</si>
  <si>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</si>
  <si>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</si>
  <si>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</si>
  <si>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</si>
  <si>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</si>
  <si>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</si>
  <si>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</si>
  <si>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</si>
  <si>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</si>
  <si>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</si>
  <si>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</si>
  <si>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</si>
  <si>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</si>
  <si>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</si>
  <si>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</si>
  <si>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</si>
  <si>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</si>
  <si>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</si>
  <si>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</si>
  <si>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</si>
  <si>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</si>
  <si>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</si>
  <si>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</si>
  <si>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</si>
  <si>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</si>
  <si>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</si>
  <si>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</si>
  <si>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</si>
  <si>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</si>
  <si>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</si>
  <si>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</si>
  <si>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</si>
  <si>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</si>
  <si>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189 FERC ¶ 61,248 at Page 17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</si>
  <si>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</si>
  <si>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</si>
  <si>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</si>
  <si>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</si>
  <si>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</si>
  <si>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</si>
  <si>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</si>
  <si>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</si>
  <si>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</si>
  <si>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</si>
  <si>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</si>
  <si>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</si>
  <si>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</si>
  <si>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</si>
  <si>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</si>
  <si>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</si>
  <si>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</si>
  <si>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</si>
  <si>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</si>
  <si>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</si>
  <si>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</si>
  <si>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</si>
  <si>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</si>
  <si>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</si>
  <si>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</si>
  <si>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</si>
  <si>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</si>
  <si>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</si>
  <si>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</si>
  <si>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Rev 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</si>
  <si>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</si>
  <si>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</si>
  <si>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</si>
  <si>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</si>
  <si>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</si>
  <si>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</si>
  <si>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</si>
  <si>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</si>
  <si>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</si>
  <si>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</si>
  <si>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</si>
  <si>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</si>
  <si>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</si>
  <si>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</si>
  <si>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</si>
  <si>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</si>
  <si>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</si>
  <si>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</si>
  <si>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</si>
  <si>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</si>
  <si>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</si>
  <si>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</si>
  <si>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</si>
  <si>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</si>
  <si>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</si>
  <si>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</si>
  <si>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</si>
  <si>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</si>
  <si>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</si>
  <si>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</si>
  <si>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</si>
  <si>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</si>
  <si>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</si>
  <si>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</si>
  <si>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</si>
  <si>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</si>
  <si>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</si>
  <si>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</si>
  <si>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</si>
  <si>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</si>
  <si>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</si>
  <si>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</si>
  <si>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</si>
  <si>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</si>
  <si>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</si>
  <si>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</si>
  <si>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</si>
  <si>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</si>
  <si>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</si>
  <si>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</si>
  <si>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</si>
  <si>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</si>
  <si>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</si>
  <si>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</si>
  <si>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</si>
  <si>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Electric Transmission O&amp;M Expenses</t>
  </si>
  <si>
    <t xml:space="preserve"> 12 Months Ending December 31, 2023</t>
  </si>
  <si>
    <t>(c) = (a) - (b)</t>
  </si>
  <si>
    <t>FERC</t>
  </si>
  <si>
    <t>Total</t>
  </si>
  <si>
    <t>Excluded</t>
  </si>
  <si>
    <t>Acct</t>
  </si>
  <si>
    <t>Description</t>
  </si>
  <si>
    <t>Per Books</t>
  </si>
  <si>
    <t>Expenses</t>
  </si>
  <si>
    <t>Adjusted</t>
  </si>
  <si>
    <t>Electric Transmission Operation</t>
  </si>
  <si>
    <t>Operation Supervision and Engineering</t>
  </si>
  <si>
    <t>Form 1; Page 320-323; Line 83</t>
  </si>
  <si>
    <t>Load Dispatch - Reliability</t>
  </si>
  <si>
    <t>Form 1; Page 320-323; Line 85</t>
  </si>
  <si>
    <t>Load Dispatch - Monitor and Operate Transmission System</t>
  </si>
  <si>
    <t>Form 1; Page 320-323; Line 86</t>
  </si>
  <si>
    <t>Load Dispatch - Transmission Service and Scheduling</t>
  </si>
  <si>
    <t>Form 1; Page 320-323; Line 87</t>
  </si>
  <si>
    <t xml:space="preserve">Scheduling, System Control and Dispatch Services </t>
  </si>
  <si>
    <t>Form 1; Page 320-323; Line 88</t>
  </si>
  <si>
    <t>Reliability, Planning and Standards Development</t>
  </si>
  <si>
    <t>Form 1; Page 320-323; Line 89</t>
  </si>
  <si>
    <t>Transmission Service Studies</t>
  </si>
  <si>
    <t>Form 1; Page 320-323; Line 90</t>
  </si>
  <si>
    <t>Generation Interconnection Studies</t>
  </si>
  <si>
    <t>Form 1; Page 320-323; Line 91</t>
  </si>
  <si>
    <t xml:space="preserve">Reliability, Planning and Standards Development Services </t>
  </si>
  <si>
    <t>Form 1; Page 320-323; Line 92</t>
  </si>
  <si>
    <t>Station Expenses</t>
  </si>
  <si>
    <t>Form 1; Page 320-323;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</si>
  <si>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</si>
  <si>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320-323; Line 94</t>
  </si>
  <si>
    <t>Underground Line Expenses</t>
  </si>
  <si>
    <t>Form 1; Page 320-323; Line 95</t>
  </si>
  <si>
    <t>Transmission of Electricity by Others</t>
  </si>
  <si>
    <t>Form 1; Page 320-323; Line 96</t>
  </si>
  <si>
    <t>Misc. Transmission Expenses</t>
  </si>
  <si>
    <t>Form 1; Page 320-323; Line 97</t>
  </si>
  <si>
    <t>Rents</t>
  </si>
  <si>
    <t>Form 1; Page 320-323; Line 98</t>
  </si>
  <si>
    <t xml:space="preserve">     Total Electric Transmission Operation </t>
  </si>
  <si>
    <t>Electric Transmission Maintenance</t>
  </si>
  <si>
    <t>Maintenance Supervision and Engineering</t>
  </si>
  <si>
    <t>Form 1; Page 320-323; Line 101</t>
  </si>
  <si>
    <t>Maintenance of Structures</t>
  </si>
  <si>
    <t>Form 1; Page 320-323; Line 102</t>
  </si>
  <si>
    <t>Maintenance of Computer Hardware</t>
  </si>
  <si>
    <t>Form 1; Page 320-323; Line 103</t>
  </si>
  <si>
    <t>Maintenance of Computer Software</t>
  </si>
  <si>
    <t>Form 1; Page 320-323; Line 104</t>
  </si>
  <si>
    <t>Maintenance of Communication Equipment</t>
  </si>
  <si>
    <t>Form 1; Page 320-323; Line 105</t>
  </si>
  <si>
    <t>Maintenance of Misc. Regional Transmission Plant</t>
  </si>
  <si>
    <t>Form 1; Page 320-323; Line 106</t>
  </si>
  <si>
    <t>Maintenance of Station Equipment</t>
  </si>
  <si>
    <t>Form 1; Page 320-323; Line 107</t>
  </si>
  <si>
    <t>Maintenance of Overhead Lines</t>
  </si>
  <si>
    <t>Form 1; Page 320-323; Line 108</t>
  </si>
  <si>
    <t>Maintenance of Underground Lines</t>
  </si>
  <si>
    <t>Form 1; Page 320-323; Line 109</t>
  </si>
  <si>
    <t>Maintenance of Misc. Transmission Plant</t>
  </si>
  <si>
    <t>Form 1; Page 320-323;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</si>
  <si>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</si>
  <si>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</si>
  <si>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</si>
  <si>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</si>
  <si>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</si>
  <si>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</si>
  <si>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</si>
  <si>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</si>
  <si>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</si>
  <si>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</si>
  <si>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</si>
  <si>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</si>
  <si>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</si>
  <si>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</si>
  <si>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</si>
  <si>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r>
      <t xml:space="preserve">In-house fire brigade costs </t>
    </r>
    <r>
      <rPr>
        <b/>
        <vertAlign val="superscript"/>
        <sz val="12"/>
        <rFont val="Times New Roman"/>
        <family val="1"/>
      </rPr>
      <t>1</t>
    </r>
  </si>
  <si>
    <t>Total Excluded Expenses</t>
  </si>
  <si>
    <t>Represents 2023 O&amp;M expenses for in-house fire brigade costs transferred to A&amp;G FERC account 923, Outside Services Employed per FERC Order in</t>
  </si>
  <si>
    <t>SDG&amp;E's TO5 Cycle 6 (ER24-524).</t>
  </si>
  <si>
    <t>Statement AH</t>
  </si>
  <si>
    <t>Operation and Maintenance Expenses</t>
  </si>
  <si>
    <t>Derivation of Transmission Operation and Maintenance Expense:</t>
  </si>
  <si>
    <t>Total Transmission O&amp;M Expense</t>
  </si>
  <si>
    <t>320-323;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</si>
  <si>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</si>
  <si>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</si>
  <si>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</si>
  <si>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</si>
  <si>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</si>
  <si>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</si>
  <si>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</si>
  <si>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</si>
  <si>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</si>
  <si>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46; Col. b</t>
  </si>
  <si>
    <t xml:space="preserve">   Other Transmission O&amp;M Exclusion Adjustments </t>
  </si>
  <si>
    <t>Negative of AH-1; Line 37;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</si>
  <si>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</si>
  <si>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</si>
  <si>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</si>
  <si>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</si>
  <si>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320-323; 197; b</t>
  </si>
  <si>
    <t>True-Up AH-2; Line 16; Col. a</t>
  </si>
  <si>
    <t>Adjustments to Per Book A&amp;G Expense:</t>
  </si>
  <si>
    <t xml:space="preserve"> Abandoned Projects</t>
  </si>
  <si>
    <t>Negative of True-Up AH-2; Line 33; Col. a</t>
  </si>
  <si>
    <t xml:space="preserve">   CPUC energy efficiency programs</t>
  </si>
  <si>
    <t>Negative of True-Up AH-2; Sum Lines (22, 28); Col. a ; and Line 24; Col.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</si>
  <si>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</si>
  <si>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True-Up AH-2; Line 29; Col. a</t>
  </si>
  <si>
    <t xml:space="preserve">   CPUC Intervenor Funding Expense - Distribution</t>
  </si>
  <si>
    <t>Negative of True-Up AH-2; Line 30; Col. a</t>
  </si>
  <si>
    <t xml:space="preserve">   CPUC reimbursement fees</t>
  </si>
  <si>
    <t>Negative of True-Up AH-2; Line 26; Col. a</t>
  </si>
  <si>
    <t xml:space="preserve">   Injuries &amp; Damages</t>
  </si>
  <si>
    <t>Not Applicable to 2023 Base Period</t>
  </si>
  <si>
    <t xml:space="preserve">   General Advertising Expenses </t>
  </si>
  <si>
    <t>Negative of True-Up AH-2; Line 32; Col. b</t>
  </si>
  <si>
    <t xml:space="preserve">   Franchise Requirements</t>
  </si>
  <si>
    <t>Negative of True-Up AH-2; Line 25; Col. b</t>
  </si>
  <si>
    <t xml:space="preserve">   Hazardous substances - Hazardous Substance Cleanup Cost Account</t>
  </si>
  <si>
    <t>Negative of True-Up AH-2; Line 35; Col. b</t>
  </si>
  <si>
    <t xml:space="preserve">   Litigation expenses - Litigation Cost Memorandum Account (LCMA)</t>
  </si>
  <si>
    <t>Negative of True-Up AH-2; Line 27; Col. a</t>
  </si>
  <si>
    <t xml:space="preserve">   Other A&amp;G Exclusion Adjustments</t>
  </si>
  <si>
    <t>Negative of True-Up AH-2; Sum Lines (23, 34); Col. a; and Sum Lines (20, 21, 31); Col. b</t>
  </si>
  <si>
    <t xml:space="preserve">     Total Adjusted A&amp;G Expenses Including Property Insurance</t>
  </si>
  <si>
    <t>Sum Lines 12 thru 24</t>
  </si>
  <si>
    <t>Less: Property Insurance (Due to different allocation factor)</t>
  </si>
  <si>
    <t>Negative of True-Up AH-2; Line 5; Col. c</t>
  </si>
  <si>
    <t>Total Adjusted A&amp;G Expenses Excluding Property Insurance</t>
  </si>
  <si>
    <t>Line 25 + Line 26</t>
  </si>
  <si>
    <t>Transmission Wages and Salaries Allocation Factor</t>
  </si>
  <si>
    <t>Statement AI; Line 15</t>
  </si>
  <si>
    <t>Transmission Related Administrative &amp; General Expenses</t>
  </si>
  <si>
    <t>Property Insurance Allocated to Transmission, General, and Common Plant</t>
  </si>
  <si>
    <t>Negative of Line 26 x Line 50</t>
  </si>
  <si>
    <t xml:space="preserve">     Transmission Related A&amp;G Expense Including Property Insurance Expense</t>
  </si>
  <si>
    <t>Line 29 + Line 30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</si>
  <si>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</si>
  <si>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</si>
  <si>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</si>
  <si>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</si>
  <si>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</si>
  <si>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34 thru 37</t>
  </si>
  <si>
    <t>Total Transmission Plant &amp; Incentive Transmission Plant</t>
  </si>
  <si>
    <t>Line 34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</si>
  <si>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</si>
  <si>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</si>
  <si>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</si>
  <si>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</si>
  <si>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</si>
  <si>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</si>
  <si>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</si>
  <si>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</si>
  <si>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</si>
  <si>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</si>
  <si>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</si>
  <si>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</si>
  <si>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40 thru 47</t>
  </si>
  <si>
    <t>Transmission Property Insurance and Tax Allocation Factor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</si>
  <si>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</si>
  <si>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</si>
  <si>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</si>
  <si>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</si>
  <si>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</si>
  <si>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</si>
  <si>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</si>
  <si>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</si>
  <si>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</si>
  <si>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</si>
  <si>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227; Footnote Data (a)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</si>
  <si>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</si>
  <si>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</si>
  <si>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</si>
  <si>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</si>
  <si>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</si>
  <si>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</si>
  <si>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110-111; Footnote Data (c)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</si>
  <si>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</si>
  <si>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</si>
  <si>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</si>
  <si>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</si>
  <si>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</si>
  <si>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>True-Up Stmt AH; Line 9</t>
  </si>
  <si>
    <t xml:space="preserve">   Transmission Related A&amp;G Expense - Excl. Intervenor Funding Expense</t>
  </si>
  <si>
    <t>True-Up Stmt AH; Line 31</t>
  </si>
  <si>
    <t xml:space="preserve">   CPUC Intervenor Funding Expense - Transmission</t>
  </si>
  <si>
    <t>True-Up Negative of Stmt AH; Line 16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</si>
  <si>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</si>
  <si>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</si>
  <si>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</si>
  <si>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</si>
  <si>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</si>
  <si>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</si>
  <si>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</si>
  <si>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</si>
  <si>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</si>
  <si>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</si>
  <si>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</si>
  <si>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</si>
  <si>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t>True-Up Stmt AV; Page 3; Line 32</t>
  </si>
  <si>
    <r>
      <t xml:space="preserve">     CPUC Intervenor Funding Expense Revenue Adj. - Base ROE </t>
    </r>
    <r>
      <rPr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</si>
  <si>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</si>
  <si>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</si>
  <si>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t>True-Up Stmt AV; Page 3; Line 66</t>
  </si>
  <si>
    <r>
      <t xml:space="preserve">     CPUC Intervenor Funding Expense Revenue Adj. - CAISO Participation ROE Adder </t>
    </r>
    <r>
      <rPr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</si>
  <si>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</si>
  <si>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</si>
  <si>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</si>
  <si>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 xml:space="preserve">Source:As filed TO6 Cycle 1; Rev Stmt AV in TO6 Cycle 2; ER26-632 </t>
  </si>
  <si>
    <t xml:space="preserve">Source:As filed True-up Stmt AL in TO6 Cycle 1; ER25-270 </t>
  </si>
  <si>
    <t xml:space="preserve">Source:As filed True-up Stmt AH in TO6 Cycle 1; ER25-270 </t>
  </si>
  <si>
    <t xml:space="preserve">Source:As filed AH-1 in TO6 Cycle 1; ER25-270 </t>
  </si>
  <si>
    <t xml:space="preserve">Source:As filed TO6 Cycle 1; BK-1 Revised in TO6 Cycle 2; ER26-632 </t>
  </si>
  <si>
    <r>
      <t xml:space="preserve">Amounts </t>
    </r>
    <r>
      <rPr>
        <vertAlign val="superscript"/>
        <sz val="12"/>
        <rFont val="Times New Roman"/>
        <family val="1"/>
      </rPr>
      <t>1</t>
    </r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</si>
  <si>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</si>
  <si>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- (d)</t>
  </si>
  <si>
    <t xml:space="preserve">Add / (Deduct) </t>
  </si>
  <si>
    <t>Revised</t>
  </si>
  <si>
    <t>O&amp;M Cost Adj</t>
  </si>
  <si>
    <t xml:space="preserve">O&amp;M </t>
  </si>
  <si>
    <t xml:space="preserve">   Other Cost Adjustments</t>
  </si>
  <si>
    <t>A</t>
  </si>
  <si>
    <t>B</t>
  </si>
  <si>
    <t>C = A - B</t>
  </si>
  <si>
    <t xml:space="preserve">Revised TO6 C1 </t>
  </si>
  <si>
    <r>
      <t xml:space="preserve">As Filed TO6 C1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</si>
  <si>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</si>
  <si>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</si>
  <si>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 xml:space="preserve">Amounts </t>
  </si>
  <si>
    <t>Incr (Decr)</t>
  </si>
  <si>
    <t>Statement AH; Line 9</t>
  </si>
  <si>
    <t>Statement AH; Line 31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</si>
  <si>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</si>
  <si>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</si>
  <si>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</si>
  <si>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</si>
  <si>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</si>
  <si>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</si>
  <si>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</si>
  <si>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Statement AL; Line 19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</si>
  <si>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</si>
  <si>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</si>
  <si>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</si>
  <si>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Amounts for TO6 C1 are as filed in TO6 Cycle 2 docket ER26-632.</t>
  </si>
  <si>
    <t>San Diego Gas &amp; Electric Company</t>
  </si>
  <si>
    <t>Derivation of Other BTRR Adjustment Applicable to TO6 Cycle 1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</si>
  <si>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</si>
  <si>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</si>
  <si>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</si>
  <si>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</si>
  <si>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</si>
  <si>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</si>
  <si>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</si>
  <si>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</si>
  <si>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Line 6 + Line 8</t>
  </si>
  <si>
    <t>Transmission Related Uncollectible Expense</t>
  </si>
  <si>
    <t>Line 6 x 0.205</t>
  </si>
  <si>
    <t>Line 10 + Line 12</t>
  </si>
  <si>
    <t>Section C.5 of the Protocols provides a mechanism for SDG&amp;E to correct errors that affected the TU TRR in a previous Informational Filing. In the instant</t>
  </si>
  <si>
    <t>expenses incorrectly recorded in a CPCU-jurisdictional balancing account (Tree Trimming Balancing Account).</t>
  </si>
  <si>
    <t>Estimated FERC Interest rates</t>
  </si>
  <si>
    <t>Posted FERC Interest rates</t>
  </si>
  <si>
    <t>months is the average of prior month balance in Column 6 and the current month balance in Column 4.</t>
  </si>
  <si>
    <t>Interest is calculated using an average of beginning and ending balances: 1) in month 1, the average is 1/2 of balance in Column 2; and 2) in subsequent</t>
  </si>
  <si>
    <t>Derived using the prior month balance in Column 6 plus the current month balance in Column 2.</t>
  </si>
  <si>
    <t>Rates specified on the FERC website pursuant to Section 35.19a of the Commission regulation.</t>
  </si>
  <si>
    <t xml:space="preserve">December   </t>
  </si>
  <si>
    <t xml:space="preserve">November   </t>
  </si>
  <si>
    <t xml:space="preserve">October   </t>
  </si>
  <si>
    <t xml:space="preserve">September   </t>
  </si>
  <si>
    <t xml:space="preserve">August   </t>
  </si>
  <si>
    <t xml:space="preserve">July   </t>
  </si>
  <si>
    <t xml:space="preserve">June   </t>
  </si>
  <si>
    <t xml:space="preserve">May   </t>
  </si>
  <si>
    <t xml:space="preserve">April   </t>
  </si>
  <si>
    <t xml:space="preserve">March   </t>
  </si>
  <si>
    <t>February</t>
  </si>
  <si>
    <t>January</t>
  </si>
  <si>
    <t>with Interest</t>
  </si>
  <si>
    <t>Interest</t>
  </si>
  <si>
    <t>wo Interest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</si>
  <si>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</si>
  <si>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in Revenue</t>
  </si>
  <si>
    <t>Year</t>
  </si>
  <si>
    <t>Month</t>
  </si>
  <si>
    <t>Undercollection (+)</t>
  </si>
  <si>
    <t>Monthly</t>
  </si>
  <si>
    <t>Overcollection (-) or</t>
  </si>
  <si>
    <t>Cumulative</t>
  </si>
  <si>
    <t>= Col. 4 + Col. 5</t>
  </si>
  <si>
    <t>See Footnote 3</t>
  </si>
  <si>
    <t>See Footnote 2</t>
  </si>
  <si>
    <t>= Col. 2 - Col. 6</t>
  </si>
  <si>
    <t>Calculations:</t>
  </si>
  <si>
    <t>Col. 6</t>
  </si>
  <si>
    <t>Col. 5</t>
  </si>
  <si>
    <t>Col. 4</t>
  </si>
  <si>
    <t>Col. 3</t>
  </si>
  <si>
    <t>Col. 2</t>
  </si>
  <si>
    <t>Col. 1</t>
  </si>
  <si>
    <t>TO6 Cycle 3 Annual Informational Filing, SDG&amp;E is correcting its prior TO6 Cycle 1 filing for approximately $726K, for transmission related tree trimming</t>
  </si>
  <si>
    <t>TO6 Cycle 1 Tree Trimming Error Correction</t>
  </si>
  <si>
    <t>Derivation of Interest Expense on Other BTRR Adjustment Applicable to TO6 Cycle 1</t>
  </si>
  <si>
    <t>Represents 2022 O&amp;M expenses for Tree Trimming that was incorrectly booked to CPUC-jurisdictional Tree Trimming Balancing Account (TTBA).</t>
  </si>
  <si>
    <t>Pg5 Rev True-Up Stmt AH; Line 10</t>
  </si>
  <si>
    <t>Negative of Pg7 Rev AH-1; Line 33; Col. d</t>
  </si>
  <si>
    <t>Pg9 Rev Statement AL; Line 19</t>
  </si>
  <si>
    <t>Pg5 Rev Statement AH; Line 10</t>
  </si>
  <si>
    <t>BTRR Adjustment due to TO6 Cycle 1 Tree Trimming O&amp;M Correction:</t>
  </si>
  <si>
    <t>Total BTRR Adjustment Including Franchise Fees Expense (CAISO)</t>
  </si>
  <si>
    <t>Total BTRR Adjustment Including FF&amp;U (Non CAISO)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</si>
  <si>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</si>
  <si>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Items in BOLD have changed due to Tree Trimming O&amp;M error correction as compared to the original TO6 Cycle 1 filing per ER25-270 and cost adjustments included in TO6 Cycle 2 per ER26-632.</t>
  </si>
  <si>
    <t>Items in BOLD have changed due to Tree Trimming O&amp;M error correction as compared to the original TO6 Cycle 1 per ER25-270.</t>
  </si>
  <si>
    <t>Items in BOLD have changed due to Tree Trimming O&amp;M error correction as compared to the original TO6 Cycle 1 filing per ER25-270.</t>
  </si>
  <si>
    <t>Source: https://www.ferc.gov/interest-calculation-rates-and-methodology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</si>
</sst>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0.000000"/>
    <numFmt numFmtId="169" formatCode="0.000%"/>
    <numFmt numFmtId="170" formatCode="0.000000000%"/>
    <numFmt numFmtId="171" formatCode="_(&quot;$&quot;* #,##0.0_);_(&quot;$&quot;* \(#,##0.0\);_(&quot;$&quot;* &quot;-&quot;??_);_(@_)"/>
    <numFmt numFmtId="172" formatCode="_(* #,##0.0000000_);_(* \(#,##0.0000000\);_(* &quot;-&quot;???????_);_(@_)"/>
    <numFmt numFmtId="173" formatCode="&quot;$&quot;#,##0,_);[Red]\(&quot;$&quot;#,##0,\)"/>
    <numFmt numFmtId="174" formatCode="_(&quot;$&quot;* #,##0,_);_(&quot;$&quot;* \(#,##0,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i/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strike/>
      <sz val="12"/>
      <name val="Times New Roman"/>
      <family val="1"/>
    </font>
    <font>
      <sz val="11"/>
      <name val="Aptos Narrow"/>
      <family val="2"/>
      <scheme val="minor"/>
    </font>
    <font>
      <u/>
      <vertAlign val="subscript"/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7" fillId="0" borderId="0" applyFont="0" applyFill="0" applyBorder="0" applyAlignment="0" applyProtection="0"/>
    <xf numFmtId="0" fontId="2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7" fillId="0" borderId="0"/>
  </cellStyleXfs>
  <cellXfs count="3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165" fontId="2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166" fontId="2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6" fontId="2" fillId="3" borderId="0" xfId="1" applyNumberFormat="1" applyFont="1" applyFill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166" fontId="2" fillId="0" borderId="0" xfId="0" applyNumberFormat="1" applyFont="1" applyAlignment="1">
      <alignment horizontal="center" vertical="center"/>
    </xf>
    <xf numFmtId="166" fontId="2" fillId="3" borderId="0" xfId="0" applyNumberFormat="1" applyFont="1" applyFill="1" applyAlignment="1">
      <alignment vertical="center"/>
    </xf>
    <xf numFmtId="6" fontId="2" fillId="0" borderId="0" xfId="0" applyNumberFormat="1" applyFont="1" applyAlignment="1">
      <alignment horizontal="right" vertical="center"/>
    </xf>
    <xf numFmtId="167" fontId="2" fillId="3" borderId="0" xfId="0" applyNumberFormat="1" applyFont="1" applyFill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7" fontId="3" fillId="3" borderId="0" xfId="0" applyNumberFormat="1" applyFont="1" applyFill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vertical="center"/>
    </xf>
    <xf numFmtId="165" fontId="3" fillId="0" borderId="3" xfId="0" quotePrefix="1" applyNumberFormat="1" applyFont="1" applyBorder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0" fontId="3" fillId="0" borderId="0" xfId="0" applyFont="1"/>
    <xf numFmtId="0" fontId="8" fillId="0" borderId="0" xfId="0" quotePrefix="1" applyFont="1" applyAlignment="1">
      <alignment horizontal="center" vertical="center"/>
    </xf>
    <xf numFmtId="165" fontId="2" fillId="3" borderId="0" xfId="0" quotePrefix="1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5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3" fontId="2" fillId="0" borderId="0" xfId="0" applyNumberFormat="1" applyFont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3" borderId="0" xfId="0" quotePrefix="1" applyNumberFormat="1" applyFont="1" applyFill="1" applyAlignment="1">
      <alignment horizontal="right" vertical="center"/>
    </xf>
    <xf numFmtId="165" fontId="2" fillId="0" borderId="2" xfId="0" quotePrefix="1" applyNumberFormat="1" applyFont="1" applyBorder="1" applyAlignment="1">
      <alignment horizontal="right" vertical="center"/>
    </xf>
    <xf numFmtId="167" fontId="3" fillId="3" borderId="0" xfId="0" quotePrefix="1" applyNumberFormat="1" applyFont="1" applyFill="1" applyAlignment="1">
      <alignment horizontal="right" vertical="center"/>
    </xf>
    <xf numFmtId="165" fontId="2" fillId="0" borderId="3" xfId="0" quotePrefix="1" applyNumberFormat="1" applyFont="1" applyBorder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166" fontId="2" fillId="3" borderId="0" xfId="0" applyNumberFormat="1" applyFont="1" applyFill="1" applyAlignment="1" applyProtection="1">
      <alignment horizontal="righ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6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2" fillId="0" borderId="5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2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166" fontId="2" fillId="2" borderId="0" xfId="0" applyNumberFormat="1" applyFont="1" applyFill="1" applyAlignment="1" applyProtection="1">
      <alignment vertical="center"/>
      <protection locked="0"/>
    </xf>
    <xf numFmtId="166" fontId="2" fillId="2" borderId="1" xfId="0" applyNumberFormat="1" applyFont="1" applyFill="1" applyBorder="1" applyAlignment="1" applyProtection="1">
      <alignment vertical="center"/>
      <protection locked="0"/>
    </xf>
    <xf numFmtId="165" fontId="2" fillId="0" borderId="2" xfId="0" applyNumberFormat="1" applyFont="1" applyBorder="1" applyAlignment="1">
      <alignment vertical="center"/>
    </xf>
    <xf numFmtId="165" fontId="2" fillId="0" borderId="5" xfId="0" applyNumberFormat="1" applyFont="1" applyBorder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vertical="center"/>
      <protection locked="0"/>
    </xf>
    <xf numFmtId="165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vertical="center"/>
    </xf>
    <xf numFmtId="10" fontId="2" fillId="0" borderId="1" xfId="0" applyNumberFormat="1" applyFont="1" applyBorder="1" applyAlignment="1">
      <alignment horizontal="right" vertical="center"/>
    </xf>
    <xf numFmtId="10" fontId="3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10" fontId="2" fillId="4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0" fontId="2" fillId="0" borderId="6" xfId="0" applyNumberFormat="1" applyFont="1" applyBorder="1" applyAlignment="1">
      <alignment horizontal="right" vertical="center"/>
    </xf>
    <xf numFmtId="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168" fontId="2" fillId="0" borderId="0" xfId="0" applyNumberFormat="1" applyFont="1" applyAlignment="1">
      <alignment horizontal="center" vertical="center" wrapText="1"/>
    </xf>
    <xf numFmtId="10" fontId="2" fillId="3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3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0" fontId="3" fillId="3" borderId="0" xfId="0" applyNumberFormat="1" applyFont="1" applyFill="1" applyAlignment="1">
      <alignment horizontal="right" vertical="center"/>
    </xf>
    <xf numFmtId="165" fontId="2" fillId="4" borderId="0" xfId="0" applyNumberFormat="1" applyFont="1" applyFill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9" fontId="2" fillId="3" borderId="1" xfId="0" applyNumberFormat="1" applyFont="1" applyFill="1" applyBorder="1" applyAlignment="1">
      <alignment horizontal="right" vertical="center"/>
    </xf>
    <xf numFmtId="10" fontId="2" fillId="3" borderId="1" xfId="0" applyNumberFormat="1" applyFont="1" applyFill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66" fontId="2" fillId="0" borderId="0" xfId="0" quotePrefix="1" applyNumberFormat="1" applyFont="1" applyAlignment="1">
      <alignment horizontal="centerContinuous" vertical="center"/>
    </xf>
    <xf numFmtId="49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166" fontId="3" fillId="0" borderId="9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38" fontId="3" fillId="0" borderId="12" xfId="0" applyNumberFormat="1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38" fontId="2" fillId="0" borderId="2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71" fontId="2" fillId="0" borderId="12" xfId="0" applyNumberFormat="1" applyFont="1" applyBorder="1" applyAlignment="1">
      <alignment vertical="center"/>
    </xf>
    <xf numFmtId="17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6" fontId="2" fillId="0" borderId="21" xfId="0" applyNumberFormat="1" applyFont="1" applyBorder="1" applyAlignment="1">
      <alignment vertical="center"/>
    </xf>
    <xf numFmtId="165" fontId="3" fillId="0" borderId="21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171" fontId="2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171" fontId="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indent="13"/>
    </xf>
    <xf numFmtId="0" fontId="17" fillId="0" borderId="0" xfId="0" applyFont="1" applyAlignment="1">
      <alignment vertical="center"/>
    </xf>
    <xf numFmtId="172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23" xfId="0" applyFont="1" applyBorder="1" applyAlignment="1">
      <alignment horizontal="left" vertical="center"/>
    </xf>
    <xf numFmtId="165" fontId="3" fillId="0" borderId="3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0" xfId="4" applyFont="1"/>
    <xf numFmtId="49" fontId="2" fillId="0" borderId="24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2" fillId="2" borderId="1" xfId="0" applyNumberFormat="1" applyFont="1" applyFill="1" applyBorder="1" applyAlignment="1">
      <alignment vertical="center"/>
    </xf>
    <xf numFmtId="5" fontId="20" fillId="0" borderId="0" xfId="0" applyNumberFormat="1" applyFont="1" applyAlignment="1">
      <alignment horizontal="left" vertical="center"/>
    </xf>
    <xf numFmtId="166" fontId="2" fillId="0" borderId="1" xfId="0" applyNumberFormat="1" applyFont="1" applyBorder="1" applyAlignment="1" applyProtection="1">
      <alignment vertical="center"/>
      <protection locked="0"/>
    </xf>
    <xf numFmtId="5" fontId="2" fillId="0" borderId="0" xfId="0" applyNumberFormat="1" applyFont="1" applyAlignment="1">
      <alignment horizontal="right" vertical="center"/>
    </xf>
    <xf numFmtId="166" fontId="2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166" fontId="2" fillId="3" borderId="1" xfId="0" applyNumberFormat="1" applyFont="1" applyFill="1" applyBorder="1" applyAlignment="1">
      <alignment vertical="center"/>
    </xf>
    <xf numFmtId="165" fontId="2" fillId="0" borderId="0" xfId="0" applyNumberFormat="1" applyFont="1" applyAlignment="1" applyProtection="1">
      <alignment horizontal="right" vertical="center"/>
      <protection locked="0"/>
    </xf>
    <xf numFmtId="10" fontId="2" fillId="0" borderId="0" xfId="0" applyNumberFormat="1" applyFont="1" applyAlignment="1" applyProtection="1">
      <alignment vertic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10" fontId="2" fillId="3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 applyProtection="1">
      <alignment vertical="center"/>
      <protection locked="0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10" fontId="2" fillId="2" borderId="1" xfId="0" applyNumberFormat="1" applyFont="1" applyFill="1" applyBorder="1" applyAlignment="1">
      <alignment vertical="center"/>
    </xf>
    <xf numFmtId="165" fontId="3" fillId="0" borderId="0" xfId="0" applyNumberFormat="1" applyFont="1" applyAlignment="1" applyProtection="1">
      <alignment vertical="center"/>
      <protection locked="0"/>
    </xf>
    <xf numFmtId="10" fontId="2" fillId="0" borderId="1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5" fontId="3" fillId="3" borderId="0" xfId="0" applyNumberFormat="1" applyFont="1" applyFill="1" applyAlignment="1" applyProtection="1">
      <alignment vertical="center"/>
      <protection locked="0"/>
    </xf>
    <xf numFmtId="165" fontId="3" fillId="0" borderId="0" xfId="0" applyNumberFormat="1" applyFont="1" applyAlignment="1">
      <alignment horizontal="right" vertical="center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165" fontId="3" fillId="3" borderId="0" xfId="0" applyNumberFormat="1" applyFont="1" applyFill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71" fontId="2" fillId="0" borderId="6" xfId="0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0" fontId="3" fillId="0" borderId="25" xfId="0" quotePrefix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38" fontId="3" fillId="0" borderId="0" xfId="0" applyNumberFormat="1" applyFont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2" fillId="0" borderId="28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/>
    </xf>
    <xf numFmtId="165" fontId="3" fillId="0" borderId="19" xfId="0" applyNumberFormat="1" applyFont="1" applyBorder="1" applyAlignment="1">
      <alignment vertical="center"/>
    </xf>
    <xf numFmtId="165" fontId="2" fillId="0" borderId="12" xfId="2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0" borderId="30" xfId="0" applyNumberFormat="1" applyFont="1" applyBorder="1" applyAlignment="1">
      <alignment vertical="center"/>
    </xf>
    <xf numFmtId="0" fontId="6" fillId="0" borderId="31" xfId="0" applyFont="1" applyBorder="1" applyAlignment="1">
      <alignment horizontal="center"/>
    </xf>
    <xf numFmtId="165" fontId="3" fillId="0" borderId="1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/>
    </xf>
    <xf numFmtId="0" fontId="8" fillId="0" borderId="23" xfId="4" applyFont="1" applyBorder="1" applyAlignment="1">
      <alignment horizontal="center"/>
    </xf>
    <xf numFmtId="166" fontId="2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0" fontId="6" fillId="0" borderId="27" xfId="0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166" fontId="3" fillId="3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" fillId="0" borderId="0" xfId="0" applyFont="1"/>
    <xf numFmtId="0" fontId="25" fillId="0" borderId="1" xfId="0" applyFont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6" fontId="2" fillId="0" borderId="1" xfId="0" applyNumberFormat="1" applyFont="1" applyBorder="1"/>
    <xf numFmtId="165" fontId="2" fillId="0" borderId="0" xfId="5" applyNumberFormat="1" applyFont="1" applyFill="1" applyAlignment="1" applyProtection="1">
      <alignment horizontal="right"/>
    </xf>
    <xf numFmtId="165" fontId="2" fillId="0" borderId="1" xfId="5" applyNumberFormat="1" applyFont="1" applyFill="1" applyBorder="1" applyAlignment="1" applyProtection="1">
      <alignment horizontal="right"/>
    </xf>
    <xf numFmtId="9" fontId="2" fillId="0" borderId="0" xfId="3" applyFont="1"/>
    <xf numFmtId="165" fontId="2" fillId="0" borderId="1" xfId="2" applyNumberFormat="1" applyFont="1" applyBorder="1"/>
    <xf numFmtId="165" fontId="2" fillId="0" borderId="0" xfId="5" applyNumberFormat="1" applyFont="1" applyFill="1" applyBorder="1" applyAlignment="1" applyProtection="1">
      <alignment horizontal="right"/>
    </xf>
    <xf numFmtId="0" fontId="2" fillId="0" borderId="0" xfId="6" applyFont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3" fillId="0" borderId="0" xfId="5" applyNumberFormat="1" applyFont="1" applyFill="1" applyBorder="1" applyAlignment="1" applyProtection="1">
      <alignment horizontal="right"/>
    </xf>
    <xf numFmtId="165" fontId="2" fillId="0" borderId="0" xfId="2" applyNumberFormat="1" applyFont="1"/>
    <xf numFmtId="165" fontId="3" fillId="0" borderId="3" xfId="5" quotePrefix="1" applyNumberFormat="1" applyFont="1" applyFill="1" applyBorder="1" applyAlignment="1">
      <alignment horizontal="right"/>
    </xf>
    <xf numFmtId="165" fontId="2" fillId="0" borderId="0" xfId="5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5" fontId="2" fillId="0" borderId="1" xfId="5" quotePrefix="1" applyNumberFormat="1" applyFont="1" applyFill="1" applyBorder="1" applyAlignment="1">
      <alignment horizontal="right"/>
    </xf>
    <xf numFmtId="165" fontId="2" fillId="0" borderId="4" xfId="5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44" fontId="2" fillId="0" borderId="0" xfId="2" quotePrefix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165" fontId="3" fillId="0" borderId="2" xfId="0" quotePrefix="1" applyNumberFormat="1" applyFont="1" applyBorder="1" applyAlignment="1">
      <alignment horizontal="right" vertical="center"/>
    </xf>
    <xf numFmtId="165" fontId="3" fillId="0" borderId="0" xfId="5" quotePrefix="1" applyNumberFormat="1" applyFont="1" applyFill="1" applyBorder="1" applyAlignment="1">
      <alignment horizontal="right"/>
    </xf>
    <xf numFmtId="44" fontId="2" fillId="0" borderId="4" xfId="2" quotePrefix="1" applyFont="1" applyFill="1" applyBorder="1" applyAlignment="1">
      <alignment horizontal="right"/>
    </xf>
    <xf numFmtId="165" fontId="2" fillId="0" borderId="3" xfId="5" quotePrefix="1" applyNumberFormat="1" applyFont="1" applyFill="1" applyBorder="1" applyAlignment="1">
      <alignment horizontal="right"/>
    </xf>
    <xf numFmtId="165" fontId="2" fillId="0" borderId="0" xfId="2" applyNumberFormat="1" applyFont="1" applyBorder="1"/>
    <xf numFmtId="165" fontId="2" fillId="0" borderId="0" xfId="2" applyNumberFormat="1" applyFont="1" applyFill="1" applyBorder="1" applyAlignment="1" applyProtection="1">
      <alignment horizontal="center"/>
    </xf>
    <xf numFmtId="43" fontId="2" fillId="0" borderId="1" xfId="1" applyFont="1" applyBorder="1"/>
    <xf numFmtId="44" fontId="2" fillId="0" borderId="0" xfId="2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165" fontId="2" fillId="0" borderId="3" xfId="5" applyNumberFormat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right"/>
    </xf>
    <xf numFmtId="0" fontId="22" fillId="0" borderId="0" xfId="0" applyFont="1"/>
    <xf numFmtId="165" fontId="2" fillId="0" borderId="5" xfId="5" applyNumberFormat="1" applyFont="1" applyFill="1" applyBorder="1" applyAlignment="1" applyProtection="1">
      <alignment horizontal="right"/>
    </xf>
    <xf numFmtId="165" fontId="2" fillId="0" borderId="4" xfId="5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10" fontId="2" fillId="0" borderId="0" xfId="3" applyNumberFormat="1" applyFont="1" applyAlignment="1">
      <alignment vertical="center"/>
    </xf>
    <xf numFmtId="43" fontId="2" fillId="0" borderId="0" xfId="1" applyFont="1" applyAlignment="1">
      <alignment vertical="center"/>
    </xf>
    <xf numFmtId="9" fontId="2" fillId="0" borderId="0" xfId="3" applyFont="1" applyFill="1" applyBorder="1" applyAlignment="1" applyProtection="1">
      <alignment horizontal="right"/>
    </xf>
    <xf numFmtId="165" fontId="3" fillId="0" borderId="1" xfId="0" applyNumberFormat="1" applyFont="1" applyBorder="1" applyAlignment="1">
      <alignment horizontal="right" vertical="center"/>
    </xf>
    <xf numFmtId="0" fontId="14" fillId="0" borderId="0" xfId="7" applyFont="1"/>
    <xf numFmtId="0" fontId="28" fillId="0" borderId="0" xfId="7" applyFont="1" applyAlignment="1">
      <alignment horizontal="centerContinuous" vertical="justify"/>
    </xf>
    <xf numFmtId="0" fontId="3" fillId="0" borderId="0" xfId="7" applyFont="1" applyAlignment="1">
      <alignment horizontal="centerContinuous" vertical="justify"/>
    </xf>
    <xf numFmtId="0" fontId="29" fillId="0" borderId="0" xfId="7" applyFont="1" applyAlignment="1">
      <alignment horizontal="centerContinuous" vertical="center"/>
    </xf>
    <xf numFmtId="0" fontId="28" fillId="0" borderId="0" xfId="7" applyFont="1" applyAlignment="1">
      <alignment horizontal="centerContinuous"/>
    </xf>
    <xf numFmtId="0" fontId="30" fillId="0" borderId="0" xfId="0" applyFont="1"/>
    <xf numFmtId="0" fontId="2" fillId="0" borderId="0" xfId="7" applyFont="1"/>
    <xf numFmtId="0" fontId="5" fillId="0" borderId="0" xfId="7" quotePrefix="1" applyFont="1" applyAlignment="1">
      <alignment horizontal="center"/>
    </xf>
    <xf numFmtId="0" fontId="5" fillId="0" borderId="0" xfId="7" applyFont="1"/>
    <xf numFmtId="0" fontId="2" fillId="0" borderId="0" xfId="0" applyFont="1" applyAlignment="1">
      <alignment horizontal="center"/>
    </xf>
    <xf numFmtId="0" fontId="5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7" applyFont="1" applyAlignment="1">
      <alignment horizontal="center"/>
    </xf>
    <xf numFmtId="165" fontId="2" fillId="0" borderId="0" xfId="8" applyNumberFormat="1" applyFont="1" applyFill="1"/>
    <xf numFmtId="165" fontId="2" fillId="0" borderId="0" xfId="8" applyNumberFormat="1" applyFont="1"/>
    <xf numFmtId="166" fontId="2" fillId="0" borderId="1" xfId="9" applyNumberFormat="1" applyFont="1" applyFill="1" applyBorder="1"/>
    <xf numFmtId="166" fontId="2" fillId="0" borderId="0" xfId="9" applyNumberFormat="1" applyFont="1"/>
    <xf numFmtId="0" fontId="18" fillId="0" borderId="0" xfId="7" applyFont="1" applyAlignment="1">
      <alignment horizontal="center"/>
    </xf>
    <xf numFmtId="166" fontId="2" fillId="0" borderId="0" xfId="9" applyNumberFormat="1" applyFont="1" applyBorder="1"/>
    <xf numFmtId="0" fontId="2" fillId="0" borderId="0" xfId="7" applyFont="1" applyAlignment="1">
      <alignment horizontal="left"/>
    </xf>
    <xf numFmtId="166" fontId="2" fillId="0" borderId="0" xfId="1" applyNumberFormat="1" applyFont="1" applyBorder="1"/>
    <xf numFmtId="166" fontId="2" fillId="0" borderId="0" xfId="1" applyNumberFormat="1" applyFont="1"/>
    <xf numFmtId="0" fontId="3" fillId="0" borderId="0" xfId="7" applyFont="1"/>
    <xf numFmtId="165" fontId="2" fillId="0" borderId="0" xfId="7" applyNumberFormat="1" applyFont="1"/>
    <xf numFmtId="165" fontId="3" fillId="0" borderId="3" xfId="8" applyNumberFormat="1" applyFont="1" applyBorder="1"/>
    <xf numFmtId="0" fontId="31" fillId="0" borderId="0" xfId="7" applyFont="1" applyAlignment="1">
      <alignment horizontal="center"/>
    </xf>
    <xf numFmtId="0" fontId="32" fillId="0" borderId="0" xfId="7" applyFont="1" applyAlignment="1">
      <alignment horizontal="center"/>
    </xf>
    <xf numFmtId="0" fontId="18" fillId="0" borderId="0" xfId="7" applyFont="1"/>
    <xf numFmtId="0" fontId="18" fillId="0" borderId="0" xfId="0" applyFont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8" fillId="0" borderId="0" xfId="10" quotePrefix="1" applyFont="1" applyAlignment="1">
      <alignment horizontal="center" vertical="center"/>
    </xf>
    <xf numFmtId="173" fontId="2" fillId="0" borderId="0" xfId="0" applyNumberFormat="1" applyFont="1" applyAlignment="1">
      <alignment vertical="center"/>
    </xf>
    <xf numFmtId="173" fontId="18" fillId="0" borderId="0" xfId="0" applyNumberFormat="1" applyFont="1" applyAlignment="1">
      <alignment vertical="center"/>
    </xf>
    <xf numFmtId="174" fontId="2" fillId="0" borderId="0" xfId="2" applyNumberFormat="1" applyFont="1" applyFill="1" applyAlignment="1">
      <alignment vertical="center"/>
    </xf>
    <xf numFmtId="165" fontId="2" fillId="0" borderId="3" xfId="2" applyNumberFormat="1" applyFont="1" applyFill="1" applyBorder="1" applyAlignment="1">
      <alignment vertical="center"/>
    </xf>
    <xf numFmtId="174" fontId="18" fillId="0" borderId="0" xfId="2" applyNumberFormat="1" applyFont="1" applyAlignment="1">
      <alignment vertical="center"/>
    </xf>
    <xf numFmtId="174" fontId="18" fillId="0" borderId="0" xfId="2" applyNumberFormat="1" applyFont="1" applyBorder="1" applyAlignment="1">
      <alignment vertical="center"/>
    </xf>
    <xf numFmtId="165" fontId="18" fillId="0" borderId="3" xfId="2" applyNumberFormat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6" fontId="18" fillId="0" borderId="1" xfId="1" applyNumberFormat="1" applyFont="1" applyBorder="1" applyAlignment="1">
      <alignment horizontal="right" vertical="center"/>
    </xf>
    <xf numFmtId="166" fontId="18" fillId="0" borderId="1" xfId="1" applyNumberFormat="1" applyFont="1" applyBorder="1" applyAlignment="1">
      <alignment horizontal="center" vertical="center"/>
    </xf>
    <xf numFmtId="10" fontId="2" fillId="5" borderId="0" xfId="3" applyNumberFormat="1" applyFont="1" applyFill="1" applyBorder="1"/>
    <xf numFmtId="166" fontId="18" fillId="0" borderId="1" xfId="1" applyNumberFormat="1" applyFont="1" applyFill="1" applyBorder="1" applyAlignment="1">
      <alignment vertical="center"/>
    </xf>
    <xf numFmtId="1" fontId="2" fillId="0" borderId="0" xfId="11" applyNumberFormat="1" applyFont="1" applyAlignment="1">
      <alignment horizontal="center" vertical="center"/>
    </xf>
    <xf numFmtId="0" fontId="2" fillId="0" borderId="1" xfId="11" applyFont="1" applyBorder="1" applyAlignment="1">
      <alignment horizontal="left" vertical="center"/>
    </xf>
    <xf numFmtId="10" fontId="18" fillId="0" borderId="0" xfId="3" applyNumberFormat="1" applyFont="1" applyAlignment="1">
      <alignment vertical="center"/>
    </xf>
    <xf numFmtId="166" fontId="2" fillId="0" borderId="0" xfId="1" applyNumberFormat="1" applyFont="1" applyFill="1" applyBorder="1" applyAlignment="1">
      <alignment horizontal="right" vertical="center"/>
    </xf>
    <xf numFmtId="166" fontId="18" fillId="0" borderId="0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center" vertical="center"/>
    </xf>
    <xf numFmtId="166" fontId="18" fillId="0" borderId="0" xfId="1" applyNumberFormat="1" applyFont="1" applyFill="1" applyBorder="1" applyAlignment="1">
      <alignment vertical="center"/>
    </xf>
    <xf numFmtId="0" fontId="2" fillId="0" borderId="0" xfId="11" applyFont="1" applyAlignment="1">
      <alignment horizontal="left" vertical="center"/>
    </xf>
    <xf numFmtId="10" fontId="2" fillId="2" borderId="0" xfId="3" applyNumberFormat="1" applyFont="1" applyFill="1" applyBorder="1"/>
    <xf numFmtId="10" fontId="2" fillId="2" borderId="1" xfId="3" applyNumberFormat="1" applyFont="1" applyFill="1" applyBorder="1"/>
    <xf numFmtId="1" fontId="2" fillId="0" borderId="1" xfId="11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8" fillId="0" borderId="0" xfId="1" applyNumberFormat="1" applyFont="1" applyAlignment="1">
      <alignment horizontal="right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5" fontId="18" fillId="0" borderId="0" xfId="2" applyNumberFormat="1" applyFont="1" applyAlignment="1">
      <alignment horizontal="right" vertical="center"/>
    </xf>
    <xf numFmtId="165" fontId="2" fillId="0" borderId="0" xfId="2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" fillId="0" borderId="1" xfId="1" applyNumberFormat="1" applyFont="1" applyFill="1" applyBorder="1"/>
    <xf numFmtId="0" fontId="34" fillId="0" borderId="0" xfId="0" applyFont="1"/>
    <xf numFmtId="0" fontId="3" fillId="0" borderId="0" xfId="0" quotePrefix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12">
    <cellStyle name="Comma" xfId="1" builtinId="3"/>
    <cellStyle name="Comma 4" xfId="9" xr:uid="{4D76FA77-5633-4A82-B293-4548EEC51515}"/>
    <cellStyle name="Currency" xfId="2" builtinId="4"/>
    <cellStyle name="Currency 2" xfId="5" xr:uid="{17A73D18-7C38-4CFC-9FDF-9DA9C97E157D}"/>
    <cellStyle name="Currency 4" xfId="8" xr:uid="{F5386BC6-79F0-46EF-AA5F-5A304DF400CE}"/>
    <cellStyle name="Normal" xfId="0" builtinId="0"/>
    <cellStyle name="Normal 10 18" xfId="10" xr:uid="{8642F0DE-FAE7-40E9-9FA1-33E6D0117A44}"/>
    <cellStyle name="Normal 2 2 2" xfId="11" xr:uid="{9A128CF0-0AB3-4B54-AD56-56442279EE97}"/>
    <cellStyle name="Normal 2 2 2 2" xfId="4" xr:uid="{C72566B4-33E9-4942-A03E-EE4FDCB756AD}"/>
    <cellStyle name="Normal 4" xfId="7" xr:uid="{2161B38F-72FA-490C-9C8E-8CC453608211}"/>
    <cellStyle name="Normal 9" xfId="6" xr:uid="{B064B4FE-B9DC-4074-9224-19362D72A9C3}"/>
    <cellStyle name="Percent" xfId="3" builtinId="5"/>
  </cellStyles>
  <dxfs count="0"/>
  <tableStyles count="1" defaultTableStyle="TableStyleMedium2" defaultPivotStyle="PivotStyleLight16">
    <tableStyle name="Invisible" pivot="0" table="0" count="0" xr9:uid="{A3F56CAE-0D6A-432B-A1C0-B74331E633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0AC752C-9007-49B5-9042-624C8EE5BA4F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C2F65DC-B0AB-4814-AF28-18A321AC4E78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07245EB-2F1F-4AB9-A123-0B4C3E0F1D02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93207F47-92D4-43FF-A43D-EDC79C47768A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72715B9-CCC0-4EE1-8E90-F6A7B888C93E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4EB1C3D-8B4D-416E-A50A-19F783924288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1107B75-8C8E-4D46-8FA1-AD25F8BCFF90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554AF12-1647-4DC9-9037-1C5F37E4CC67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FB02412-EEF5-4816-82DB-3B6442D06D82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BDA6120-F828-4C5F-8D32-956F262F92E7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F4F5C233-FE6E-407F-8939-7F60FC8AD995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200024</xdr:rowOff>
    </xdr:from>
    <xdr:to>
      <xdr:col>2</xdr:col>
      <xdr:colOff>895350</xdr:colOff>
      <xdr:row>141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8174C6B3-71B0-42C4-B88B-70549C50D747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D6ECC0B0-FD53-44F9-8409-F4F4643E626A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BFF450A-4B0C-4DC4-B453-725DBA912812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-1</xdr:rowOff>
    </xdr:from>
    <xdr:to>
      <xdr:col>2</xdr:col>
      <xdr:colOff>312424</xdr:colOff>
      <xdr:row>221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98D10F6D-0A8B-45B1-BBE0-078C943AE010}"/>
            </a:ext>
          </a:extLst>
        </xdr:cNvPr>
        <xdr:cNvSpPr>
          <a:spLocks noChangeShapeType="1"/>
        </xdr:cNvSpPr>
      </xdr:nvSpPr>
      <xdr:spPr bwMode="auto">
        <a:xfrm>
          <a:off x="1731967" y="45338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1BAE7B-CF21-4F27-AA2F-E2D67CDE97A6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-1</xdr:rowOff>
    </xdr:from>
    <xdr:to>
      <xdr:col>2</xdr:col>
      <xdr:colOff>312424</xdr:colOff>
      <xdr:row>175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70CED7C5-6F7B-44A8-8196-ABCCD0F1AAD8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E5A265AD-607D-4DA9-8ADE-65DADB0AB596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F6BB6F2F-6F23-4E91-80D1-D3DC57A21181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F69BE46B-21D8-4584-8E7B-40AD89036939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3EF2496-4288-4D94-970B-7E1EC5D1D6A7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16B2A3BB-0CDC-4AC5-B4B7-0E7E3411329B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200024</xdr:rowOff>
    </xdr:from>
    <xdr:to>
      <xdr:col>2</xdr:col>
      <xdr:colOff>895350</xdr:colOff>
      <xdr:row>175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A5267FC4-0A22-44CA-A97F-3BD32E940E3C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220</xdr:row>
      <xdr:rowOff>200024</xdr:rowOff>
    </xdr:from>
    <xdr:to>
      <xdr:col>2</xdr:col>
      <xdr:colOff>895350</xdr:colOff>
      <xdr:row>221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DD0732EC-B377-4719-BB29-53AF0588A941}"/>
            </a:ext>
          </a:extLst>
        </xdr:cNvPr>
        <xdr:cNvSpPr>
          <a:spLocks noChangeShapeType="1"/>
        </xdr:cNvSpPr>
      </xdr:nvSpPr>
      <xdr:spPr bwMode="auto">
        <a:xfrm>
          <a:off x="1731967" y="45338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B8B57C3C-FF7B-4299-9C25-4E76CDC2CC31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200024</xdr:rowOff>
    </xdr:from>
    <xdr:to>
      <xdr:col>2</xdr:col>
      <xdr:colOff>895350</xdr:colOff>
      <xdr:row>255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68936B3-866A-483F-AFC4-781B3C07B011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6EEBF6-6043-4575-96DB-07A4F3C3197E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782FFCC-99FE-4207-821D-C9D8D89C11A1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38DB215-A222-41A5-B848-36A0AAF16024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63D164B-1A9E-4EC7-9E52-11558D99A8B3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3D5BDF75-C6F6-43F2-96F2-D9051954B80D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9F205DA-B947-4B57-8C29-AACC2E7DE503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6885FA5-B7E6-41C8-80B6-3A6ABA9AFEA7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F7A855CB-3708-4B43-A2E2-5195961F6AA0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206B0650-DB2F-4A99-9054-EC811C4EC138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C003A3E0-74E9-46CC-92DC-7BA5C7178300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E74D683A-74AA-424C-819C-B18881CD367A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30E8690-28E9-4A2E-ABD5-5F481178BBFD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B94882D-D1F9-4473-9A9D-3A40F055A46A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2B5DC2B2-1CBF-4798-B02C-12FE25D748E4}"/>
            </a:ext>
          </a:extLst>
        </xdr:cNvPr>
        <xdr:cNvSpPr>
          <a:spLocks noChangeShapeType="1"/>
        </xdr:cNvSpPr>
      </xdr:nvSpPr>
      <xdr:spPr bwMode="auto">
        <a:xfrm>
          <a:off x="1874839" y="42748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A1671B24-DF82-47BC-A03A-E977E2E59A29}"/>
            </a:ext>
          </a:extLst>
        </xdr:cNvPr>
        <xdr:cNvSpPr>
          <a:spLocks noChangeShapeType="1"/>
        </xdr:cNvSpPr>
      </xdr:nvSpPr>
      <xdr:spPr bwMode="auto">
        <a:xfrm>
          <a:off x="1731967" y="45338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FC67A484-2A07-4C1A-AB2F-B20949D16A0A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D10066BE-2778-42E2-9011-C29F29FFCCA2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AFE7A9F5-6BFD-4B12-9875-C6D56D6EBEDB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3CE18F6-2EC2-461D-A401-9CC5CD06FF5C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678A94D5-F9F9-4C62-BA9F-EA54B3DE26C5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F4B3A5A-B7E8-4BED-A1DD-4DF435923B34}"/>
            </a:ext>
          </a:extLst>
        </xdr:cNvPr>
        <xdr:cNvSpPr>
          <a:spLocks noChangeShapeType="1"/>
        </xdr:cNvSpPr>
      </xdr:nvSpPr>
      <xdr:spPr bwMode="auto">
        <a:xfrm>
          <a:off x="1874839" y="49653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9CA93716-DEFF-46C4-8C98-D3BBD5259BB0}"/>
            </a:ext>
          </a:extLst>
        </xdr:cNvPr>
        <xdr:cNvSpPr>
          <a:spLocks noChangeShapeType="1"/>
        </xdr:cNvSpPr>
      </xdr:nvSpPr>
      <xdr:spPr bwMode="auto">
        <a:xfrm>
          <a:off x="1731967" y="52247005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14F07A8-BD45-4FF4-91E2-C9490D1E765A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E48FE66-929E-467E-BEC8-BE1048A030CF}"/>
            </a:ext>
          </a:extLst>
        </xdr:cNvPr>
        <xdr:cNvSpPr>
          <a:spLocks noChangeShapeType="1"/>
        </xdr:cNvSpPr>
      </xdr:nvSpPr>
      <xdr:spPr bwMode="auto">
        <a:xfrm>
          <a:off x="1731967" y="45338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4E04B4A3-EFD0-4405-819C-E5CFC08087D2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19C814C-3507-4FA0-8F2E-25D511C4999C}"/>
            </a:ext>
          </a:extLst>
        </xdr:cNvPr>
        <xdr:cNvSpPr>
          <a:spLocks noChangeShapeType="1"/>
        </xdr:cNvSpPr>
      </xdr:nvSpPr>
      <xdr:spPr bwMode="auto">
        <a:xfrm>
          <a:off x="1731967" y="522446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0</xdr:rowOff>
    </xdr:from>
    <xdr:to>
      <xdr:col>15</xdr:col>
      <xdr:colOff>351298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61333-47C7-489E-AA28-F653CDAF5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81000"/>
          <a:ext cx="9105831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582083</xdr:colOff>
      <xdr:row>2</xdr:row>
      <xdr:rowOff>95250</xdr:rowOff>
    </xdr:from>
    <xdr:to>
      <xdr:col>29</xdr:col>
      <xdr:colOff>159754</xdr:colOff>
      <xdr:row>15</xdr:row>
      <xdr:rowOff>77150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14D792-2172-4808-ACDF-1B74C98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6533" y="476250"/>
          <a:ext cx="8112071" cy="24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7CCD-5958-48D4-A499-51F1779D227B}">
  <sheetPr>
    <pageSetUpPr fitToPage="1"/>
  </sheetPr>
  <dimension ref="A2:H42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4.85546875" style="299" bestFit="1" customWidth="1"/>
    <col min="2" max="2" width="71.5703125" style="299" customWidth="1"/>
    <col min="3" max="3" width="1.5703125" style="299" customWidth="1"/>
    <col min="4" max="4" width="20.85546875" style="299" customWidth="1"/>
    <col min="5" max="5" width="1.5703125" style="299" customWidth="1"/>
    <col min="6" max="6" width="45.140625" style="299" customWidth="1"/>
    <col min="7" max="7" width="4.85546875" style="299" customWidth="1"/>
    <col min="8" max="8" width="11.140625" style="299" customWidth="1"/>
    <col min="9" max="16384" width="9.140625" style="299"/>
  </cols>
  <sheetData>
    <row r="2" spans="1:8" ht="18.75" x14ac:dyDescent="0.25">
      <c r="B2" s="300" t="s">
        <v>595</v>
      </c>
      <c r="C2" s="300"/>
      <c r="D2" s="301"/>
      <c r="E2" s="301"/>
      <c r="F2" s="301"/>
    </row>
    <row r="3" spans="1:8" ht="21.75" x14ac:dyDescent="0.25">
      <c r="B3" s="302" t="s">
        <v>662</v>
      </c>
      <c r="C3" s="300"/>
      <c r="D3" s="301"/>
      <c r="E3" s="301"/>
      <c r="F3" s="301"/>
    </row>
    <row r="4" spans="1:8" ht="18.75" x14ac:dyDescent="0.3">
      <c r="B4" s="303" t="s">
        <v>596</v>
      </c>
      <c r="C4" s="300"/>
      <c r="D4" s="300"/>
      <c r="E4" s="300"/>
      <c r="F4" s="300"/>
    </row>
    <row r="5" spans="1:8" ht="15.75" x14ac:dyDescent="0.25">
      <c r="B5" s="372" t="s">
        <v>5</v>
      </c>
      <c r="C5" s="372"/>
      <c r="D5" s="372"/>
      <c r="E5" s="372"/>
      <c r="F5" s="372"/>
      <c r="G5" s="304"/>
      <c r="H5" s="304"/>
    </row>
    <row r="6" spans="1:8" ht="15.75" x14ac:dyDescent="0.25">
      <c r="B6" s="305"/>
      <c r="C6" s="305"/>
      <c r="D6" s="306"/>
      <c r="E6" s="307"/>
      <c r="F6" s="305"/>
      <c r="G6" s="305"/>
    </row>
    <row r="7" spans="1:8" ht="15.75" x14ac:dyDescent="0.25">
      <c r="A7" s="308" t="s">
        <v>6</v>
      </c>
      <c r="B7" s="309" t="s">
        <v>353</v>
      </c>
      <c r="C7" s="309"/>
      <c r="D7" s="309" t="s">
        <v>8</v>
      </c>
      <c r="E7" s="310"/>
      <c r="F7" s="309" t="s">
        <v>9</v>
      </c>
      <c r="G7" s="308" t="s">
        <v>6</v>
      </c>
    </row>
    <row r="8" spans="1:8" ht="15.75" x14ac:dyDescent="0.25">
      <c r="A8" s="311" t="s">
        <v>7</v>
      </c>
      <c r="B8" s="305"/>
      <c r="C8" s="305"/>
      <c r="D8" s="312"/>
      <c r="E8" s="312"/>
      <c r="F8" s="312"/>
      <c r="G8" s="311" t="s">
        <v>7</v>
      </c>
    </row>
    <row r="9" spans="1:8" ht="15.75" x14ac:dyDescent="0.25">
      <c r="A9" s="308">
        <v>1</v>
      </c>
      <c r="B9" s="307" t="s">
        <v>659</v>
      </c>
      <c r="C9" s="307"/>
      <c r="D9" s="312"/>
      <c r="E9" s="312"/>
      <c r="F9" s="312"/>
      <c r="G9" s="308">
        <v>1</v>
      </c>
    </row>
    <row r="10" spans="1:8" ht="15.75" x14ac:dyDescent="0.25">
      <c r="A10" s="308">
        <f>A9+1</f>
        <v>2</v>
      </c>
      <c r="B10" s="305" t="s">
        <v>597</v>
      </c>
      <c r="C10" s="310"/>
      <c r="D10" s="313">
        <f>+'Pg2 BK-1 Comparison TO6 C1 '!I40</f>
        <v>548.19481824478135</v>
      </c>
      <c r="E10" s="314"/>
      <c r="F10" s="312" t="s">
        <v>598</v>
      </c>
      <c r="G10" s="308">
        <f>G9+1</f>
        <v>2</v>
      </c>
    </row>
    <row r="11" spans="1:8" ht="15.75" x14ac:dyDescent="0.25">
      <c r="A11" s="308">
        <f t="shared" ref="A11:A22" si="0">A10+1</f>
        <v>3</v>
      </c>
      <c r="B11" s="305"/>
      <c r="C11" s="310"/>
      <c r="D11" s="314"/>
      <c r="E11" s="314"/>
      <c r="F11" s="312"/>
      <c r="G11" s="308">
        <f t="shared" ref="G11:G22" si="1">G10+1</f>
        <v>3</v>
      </c>
    </row>
    <row r="12" spans="1:8" ht="15.75" x14ac:dyDescent="0.25">
      <c r="A12" s="308">
        <f t="shared" si="0"/>
        <v>4</v>
      </c>
      <c r="B12" s="305" t="s">
        <v>599</v>
      </c>
      <c r="C12" s="312"/>
      <c r="D12" s="315">
        <f>+'Pg13 TO6 C1 Int Calc'!G64</f>
        <v>169.59397242416054</v>
      </c>
      <c r="E12" s="316"/>
      <c r="F12" s="317" t="s">
        <v>600</v>
      </c>
      <c r="G12" s="308">
        <f t="shared" si="1"/>
        <v>4</v>
      </c>
    </row>
    <row r="13" spans="1:8" ht="15.75" x14ac:dyDescent="0.25">
      <c r="A13" s="308">
        <f t="shared" si="0"/>
        <v>5</v>
      </c>
      <c r="B13" s="305"/>
      <c r="C13" s="312"/>
      <c r="D13" s="318"/>
      <c r="E13" s="318"/>
      <c r="F13" s="312"/>
      <c r="G13" s="308">
        <f t="shared" si="1"/>
        <v>5</v>
      </c>
    </row>
    <row r="14" spans="1:8" ht="15.75" x14ac:dyDescent="0.25">
      <c r="A14" s="308">
        <f t="shared" si="0"/>
        <v>6</v>
      </c>
      <c r="B14" s="319" t="s">
        <v>601</v>
      </c>
      <c r="C14" s="310"/>
      <c r="D14" s="320">
        <f>D10+D12</f>
        <v>717.78879066894183</v>
      </c>
      <c r="E14" s="314"/>
      <c r="F14" s="317" t="s">
        <v>602</v>
      </c>
      <c r="G14" s="308">
        <f t="shared" si="1"/>
        <v>6</v>
      </c>
    </row>
    <row r="15" spans="1:8" ht="15.75" x14ac:dyDescent="0.25">
      <c r="A15" s="308">
        <f t="shared" si="0"/>
        <v>7</v>
      </c>
      <c r="B15" s="305"/>
      <c r="C15" s="312"/>
      <c r="D15" s="321"/>
      <c r="E15" s="305"/>
      <c r="F15" s="305"/>
      <c r="G15" s="308">
        <f t="shared" si="1"/>
        <v>7</v>
      </c>
    </row>
    <row r="16" spans="1:8" ht="15.75" x14ac:dyDescent="0.25">
      <c r="A16" s="308">
        <f t="shared" si="0"/>
        <v>8</v>
      </c>
      <c r="B16" s="305" t="s">
        <v>603</v>
      </c>
      <c r="C16" s="310"/>
      <c r="D16" s="370">
        <f>ROUND(D14*0.010207,0)</f>
        <v>7</v>
      </c>
      <c r="E16" s="305"/>
      <c r="F16" s="308" t="s">
        <v>604</v>
      </c>
      <c r="G16" s="308">
        <f t="shared" si="1"/>
        <v>8</v>
      </c>
    </row>
    <row r="17" spans="1:7" ht="15.75" x14ac:dyDescent="0.25">
      <c r="A17" s="308">
        <f t="shared" si="0"/>
        <v>9</v>
      </c>
      <c r="B17" s="305"/>
      <c r="C17" s="312"/>
      <c r="D17" s="321"/>
      <c r="E17" s="305"/>
      <c r="G17" s="308">
        <f t="shared" si="1"/>
        <v>9</v>
      </c>
    </row>
    <row r="18" spans="1:7" ht="15.75" x14ac:dyDescent="0.25">
      <c r="A18" s="308">
        <f t="shared" si="0"/>
        <v>10</v>
      </c>
      <c r="B18" s="322" t="s">
        <v>660</v>
      </c>
      <c r="C18" s="312"/>
      <c r="D18" s="321">
        <f>SUM(D14:D16)</f>
        <v>724.78879066894183</v>
      </c>
      <c r="E18" s="305"/>
      <c r="F18" s="317" t="s">
        <v>605</v>
      </c>
      <c r="G18" s="308">
        <f t="shared" si="1"/>
        <v>10</v>
      </c>
    </row>
    <row r="19" spans="1:7" ht="15.75" x14ac:dyDescent="0.25">
      <c r="A19" s="308">
        <f t="shared" si="0"/>
        <v>11</v>
      </c>
      <c r="B19" s="305"/>
      <c r="C19" s="312"/>
      <c r="D19" s="321"/>
      <c r="E19" s="305"/>
      <c r="G19" s="308">
        <f t="shared" si="1"/>
        <v>11</v>
      </c>
    </row>
    <row r="20" spans="1:7" ht="15.75" x14ac:dyDescent="0.25">
      <c r="A20" s="308">
        <f t="shared" si="0"/>
        <v>12</v>
      </c>
      <c r="B20" s="305" t="s">
        <v>606</v>
      </c>
      <c r="C20" s="310"/>
      <c r="D20" s="370">
        <f>ROUND(D14*0.00205,0)</f>
        <v>1</v>
      </c>
      <c r="E20" s="305"/>
      <c r="F20" s="308" t="s">
        <v>607</v>
      </c>
      <c r="G20" s="308">
        <f t="shared" si="1"/>
        <v>12</v>
      </c>
    </row>
    <row r="21" spans="1:7" ht="15.75" x14ac:dyDescent="0.25">
      <c r="A21" s="308">
        <f t="shared" si="0"/>
        <v>13</v>
      </c>
      <c r="B21" s="305"/>
      <c r="C21" s="312"/>
      <c r="D21" s="323"/>
      <c r="E21" s="305"/>
      <c r="F21" s="308"/>
      <c r="G21" s="308">
        <f t="shared" si="1"/>
        <v>13</v>
      </c>
    </row>
    <row r="22" spans="1:7" ht="16.5" thickBot="1" x14ac:dyDescent="0.3">
      <c r="A22" s="308">
        <f t="shared" si="0"/>
        <v>14</v>
      </c>
      <c r="B22" s="322" t="s">
        <v>661</v>
      </c>
      <c r="C22" s="310"/>
      <c r="D22" s="324">
        <f>SUM(D18:D21)</f>
        <v>725.78879066894183</v>
      </c>
      <c r="E22" s="305"/>
      <c r="F22" s="317" t="s">
        <v>608</v>
      </c>
      <c r="G22" s="308">
        <f t="shared" si="1"/>
        <v>14</v>
      </c>
    </row>
    <row r="23" spans="1:7" ht="16.5" thickTop="1" x14ac:dyDescent="0.25">
      <c r="B23" s="305"/>
      <c r="C23" s="305"/>
      <c r="D23" s="305"/>
      <c r="E23" s="305"/>
      <c r="F23" s="305"/>
      <c r="G23" s="305"/>
    </row>
    <row r="24" spans="1:7" ht="17.25" x14ac:dyDescent="0.25">
      <c r="A24" s="325">
        <v>1</v>
      </c>
      <c r="B24" s="305" t="s">
        <v>609</v>
      </c>
      <c r="C24" s="305"/>
      <c r="D24" s="305"/>
      <c r="E24" s="305"/>
      <c r="F24" s="305"/>
      <c r="G24" s="305"/>
    </row>
    <row r="25" spans="1:7" ht="17.25" x14ac:dyDescent="0.25">
      <c r="A25" s="325"/>
      <c r="B25" s="305" t="s">
        <v>651</v>
      </c>
      <c r="C25" s="305"/>
      <c r="D25" s="305"/>
      <c r="E25" s="305"/>
      <c r="F25" s="305"/>
      <c r="G25" s="305"/>
    </row>
    <row r="26" spans="1:7" ht="15.75" x14ac:dyDescent="0.25">
      <c r="B26" s="327" t="s">
        <v>610</v>
      </c>
      <c r="C26" s="305"/>
      <c r="D26" s="305"/>
      <c r="E26" s="305"/>
      <c r="F26" s="305"/>
      <c r="G26" s="305"/>
    </row>
    <row r="27" spans="1:7" ht="15.75" x14ac:dyDescent="0.25">
      <c r="B27" s="305"/>
      <c r="C27" s="305"/>
      <c r="D27" s="305"/>
      <c r="E27" s="305"/>
      <c r="F27" s="305"/>
      <c r="G27" s="305"/>
    </row>
    <row r="28" spans="1:7" ht="17.25" x14ac:dyDescent="0.25">
      <c r="A28" s="326"/>
      <c r="B28" s="327"/>
      <c r="C28" s="305"/>
      <c r="D28" s="305"/>
      <c r="E28" s="305"/>
      <c r="F28" s="305"/>
      <c r="G28" s="305"/>
    </row>
    <row r="29" spans="1:7" ht="15.75" x14ac:dyDescent="0.25">
      <c r="B29" s="305"/>
      <c r="C29" s="305"/>
      <c r="D29" s="305"/>
      <c r="E29" s="305"/>
      <c r="F29" s="305"/>
      <c r="G29" s="305"/>
    </row>
    <row r="30" spans="1:7" ht="17.25" x14ac:dyDescent="0.25">
      <c r="A30" s="325"/>
      <c r="B30" s="305"/>
      <c r="C30" s="305"/>
      <c r="D30" s="305"/>
      <c r="E30" s="305"/>
      <c r="F30" s="305"/>
      <c r="G30" s="305"/>
    </row>
    <row r="31" spans="1:7" ht="15.75" x14ac:dyDescent="0.25">
      <c r="B31" s="305"/>
      <c r="C31" s="305"/>
      <c r="D31" s="305"/>
      <c r="E31" s="305"/>
      <c r="F31" s="305"/>
      <c r="G31" s="305"/>
    </row>
    <row r="32" spans="1:7" ht="15.75" x14ac:dyDescent="0.25">
      <c r="B32" s="305"/>
      <c r="C32" s="305"/>
      <c r="D32" s="305"/>
      <c r="E32" s="305"/>
      <c r="F32" s="305"/>
      <c r="G32" s="305"/>
    </row>
    <row r="33" spans="2:7" ht="15.75" x14ac:dyDescent="0.25">
      <c r="B33" s="305"/>
      <c r="C33" s="305"/>
      <c r="D33" s="305"/>
      <c r="E33" s="305"/>
      <c r="F33" s="305"/>
      <c r="G33" s="305"/>
    </row>
    <row r="34" spans="2:7" ht="15.75" x14ac:dyDescent="0.25">
      <c r="B34" s="305"/>
      <c r="C34" s="305"/>
      <c r="D34" s="305"/>
      <c r="E34" s="305"/>
      <c r="F34" s="305"/>
      <c r="G34" s="305"/>
    </row>
    <row r="35" spans="2:7" ht="15.75" x14ac:dyDescent="0.25">
      <c r="B35" s="305"/>
      <c r="C35" s="305"/>
      <c r="D35" s="305"/>
      <c r="E35" s="305"/>
      <c r="F35" s="305"/>
      <c r="G35" s="305"/>
    </row>
    <row r="36" spans="2:7" ht="15.75" x14ac:dyDescent="0.25">
      <c r="B36" s="305"/>
      <c r="C36" s="305"/>
      <c r="D36" s="305"/>
      <c r="E36" s="305"/>
      <c r="F36" s="305"/>
      <c r="G36" s="305"/>
    </row>
    <row r="37" spans="2:7" ht="15.75" x14ac:dyDescent="0.25">
      <c r="B37" s="305"/>
      <c r="C37" s="305"/>
      <c r="D37" s="305"/>
      <c r="E37" s="305"/>
      <c r="F37" s="305"/>
      <c r="G37" s="305"/>
    </row>
    <row r="38" spans="2:7" ht="15.75" x14ac:dyDescent="0.25">
      <c r="B38" s="305"/>
      <c r="C38" s="305"/>
      <c r="D38" s="305"/>
      <c r="E38" s="305"/>
      <c r="F38" s="305"/>
      <c r="G38" s="305"/>
    </row>
    <row r="39" spans="2:7" ht="15.75" x14ac:dyDescent="0.25">
      <c r="B39" s="305"/>
      <c r="C39" s="305"/>
      <c r="D39" s="305"/>
      <c r="E39" s="305"/>
      <c r="F39" s="305"/>
      <c r="G39" s="305"/>
    </row>
    <row r="40" spans="2:7" ht="15.75" x14ac:dyDescent="0.25">
      <c r="B40" s="305"/>
      <c r="C40" s="305"/>
      <c r="D40" s="305"/>
      <c r="E40" s="305"/>
      <c r="F40" s="305"/>
      <c r="G40" s="305"/>
    </row>
    <row r="41" spans="2:7" ht="15.75" x14ac:dyDescent="0.25">
      <c r="B41" s="305"/>
      <c r="C41" s="305"/>
      <c r="D41" s="305"/>
      <c r="E41" s="305"/>
      <c r="F41" s="305"/>
      <c r="G41" s="305"/>
    </row>
    <row r="42" spans="2:7" ht="15.75" x14ac:dyDescent="0.25">
      <c r="B42" s="305"/>
      <c r="C42" s="305"/>
      <c r="D42" s="305"/>
      <c r="E42" s="305"/>
      <c r="F42" s="305"/>
      <c r="G42" s="305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E942-6663-4824-A19A-EFE4BC7D9C16}">
  <sheetPr>
    <pageSetUpPr fitToPage="1"/>
  </sheetPr>
  <dimension ref="A1:J49"/>
  <sheetViews>
    <sheetView zoomScale="80" zoomScaleNormal="80" workbookViewId="0">
      <selection activeCell="G50" sqref="G50"/>
    </sheetView>
  </sheetViews>
  <sheetFormatPr defaultColWidth="8.85546875" defaultRowHeight="15.75" x14ac:dyDescent="0.25"/>
  <cols>
    <col min="1" max="1" width="5.140625" style="1" bestFit="1" customWidth="1"/>
    <col min="2" max="2" width="79.42578125" style="4" customWidth="1"/>
    <col min="3" max="3" width="25.5703125" style="195" bestFit="1" customWidth="1"/>
    <col min="4" max="4" width="1.5703125" style="4" customWidth="1"/>
    <col min="5" max="5" width="16.85546875" style="4" customWidth="1"/>
    <col min="6" max="6" width="1.5703125" style="4" customWidth="1"/>
    <col min="7" max="7" width="16.85546875" style="4" customWidth="1"/>
    <col min="8" max="8" width="1.5703125" style="4" customWidth="1"/>
    <col min="9" max="9" width="39.42578125" style="4" bestFit="1" customWidth="1"/>
    <col min="10" max="10" width="5.140625" style="4" customWidth="1"/>
    <col min="11" max="16384" width="8.85546875" style="4"/>
  </cols>
  <sheetData>
    <row r="1" spans="1:10" x14ac:dyDescent="0.25">
      <c r="A1" s="214" t="s">
        <v>560</v>
      </c>
      <c r="H1" s="1"/>
      <c r="I1" s="1"/>
      <c r="J1" s="1"/>
    </row>
    <row r="2" spans="1:10" x14ac:dyDescent="0.25">
      <c r="B2" s="377" t="s">
        <v>0</v>
      </c>
      <c r="C2" s="380"/>
      <c r="D2" s="380"/>
      <c r="E2" s="380"/>
      <c r="F2" s="380"/>
      <c r="G2" s="380"/>
      <c r="H2" s="380"/>
      <c r="I2" s="380"/>
      <c r="J2" s="2"/>
    </row>
    <row r="3" spans="1:10" x14ac:dyDescent="0.25">
      <c r="B3" s="377" t="s">
        <v>513</v>
      </c>
      <c r="C3" s="380"/>
      <c r="D3" s="380"/>
      <c r="E3" s="380"/>
      <c r="F3" s="380"/>
      <c r="G3" s="380"/>
      <c r="H3" s="380"/>
      <c r="I3" s="380"/>
      <c r="J3" s="2"/>
    </row>
    <row r="4" spans="1:10" x14ac:dyDescent="0.25">
      <c r="B4" s="377" t="s">
        <v>514</v>
      </c>
      <c r="C4" s="380"/>
      <c r="D4" s="380"/>
      <c r="E4" s="380"/>
      <c r="F4" s="380"/>
      <c r="G4" s="380"/>
      <c r="H4" s="380"/>
      <c r="I4" s="380"/>
      <c r="J4" s="2"/>
    </row>
    <row r="5" spans="1:10" x14ac:dyDescent="0.25">
      <c r="B5" s="373" t="s">
        <v>186</v>
      </c>
      <c r="C5" s="373"/>
      <c r="D5" s="373"/>
      <c r="E5" s="373"/>
      <c r="F5" s="373"/>
      <c r="G5" s="373"/>
      <c r="H5" s="373"/>
      <c r="I5" s="373"/>
      <c r="J5" s="2"/>
    </row>
    <row r="6" spans="1:10" x14ac:dyDescent="0.25">
      <c r="B6" s="375" t="s">
        <v>5</v>
      </c>
      <c r="C6" s="375"/>
      <c r="D6" s="375"/>
      <c r="E6" s="375"/>
      <c r="F6" s="375"/>
      <c r="G6" s="375"/>
      <c r="H6" s="375"/>
      <c r="I6" s="375"/>
      <c r="J6" s="3"/>
    </row>
    <row r="7" spans="1:10" x14ac:dyDescent="0.25">
      <c r="B7" s="1"/>
      <c r="D7" s="1"/>
      <c r="E7" s="1"/>
      <c r="F7" s="1"/>
      <c r="G7" s="1"/>
      <c r="H7" s="2"/>
      <c r="I7" s="2"/>
      <c r="J7" s="2"/>
    </row>
    <row r="8" spans="1:10" x14ac:dyDescent="0.25">
      <c r="A8" s="1" t="s">
        <v>6</v>
      </c>
      <c r="B8" s="2"/>
      <c r="C8" s="1" t="s">
        <v>187</v>
      </c>
      <c r="D8" s="1"/>
      <c r="E8" s="1" t="s">
        <v>515</v>
      </c>
      <c r="F8" s="1"/>
      <c r="G8" s="1" t="s">
        <v>516</v>
      </c>
      <c r="H8" s="2"/>
      <c r="I8" s="2"/>
      <c r="J8" s="1" t="s">
        <v>6</v>
      </c>
    </row>
    <row r="9" spans="1:10" x14ac:dyDescent="0.25">
      <c r="A9" s="1" t="s">
        <v>7</v>
      </c>
      <c r="B9" s="2"/>
      <c r="C9" s="8" t="s">
        <v>188</v>
      </c>
      <c r="D9" s="2"/>
      <c r="E9" s="67" t="s">
        <v>517</v>
      </c>
      <c r="F9" s="2"/>
      <c r="G9" s="67" t="s">
        <v>518</v>
      </c>
      <c r="H9" s="2"/>
      <c r="I9" s="8" t="s">
        <v>9</v>
      </c>
      <c r="J9" s="1" t="s">
        <v>7</v>
      </c>
    </row>
    <row r="10" spans="1:10" x14ac:dyDescent="0.25">
      <c r="B10" s="1"/>
      <c r="D10" s="1"/>
      <c r="E10" s="1"/>
      <c r="F10" s="1"/>
      <c r="G10" s="1"/>
      <c r="H10" s="1"/>
      <c r="I10" s="1"/>
      <c r="J10" s="1"/>
    </row>
    <row r="11" spans="1:10" ht="18.75" x14ac:dyDescent="0.25">
      <c r="A11" s="1">
        <v>1</v>
      </c>
      <c r="B11" s="4" t="s">
        <v>519</v>
      </c>
      <c r="C11" s="1" t="s">
        <v>520</v>
      </c>
      <c r="E11" s="75"/>
      <c r="F11" s="22"/>
      <c r="G11" s="69">
        <v>134439.87015384616</v>
      </c>
      <c r="H11" s="22"/>
      <c r="I11" s="10" t="s">
        <v>521</v>
      </c>
      <c r="J11" s="1">
        <f>A11</f>
        <v>1</v>
      </c>
    </row>
    <row r="12" spans="1:10" x14ac:dyDescent="0.25">
      <c r="A12" s="1">
        <f>+A11+1</f>
        <v>2</v>
      </c>
      <c r="C12" s="1"/>
      <c r="E12" s="97"/>
      <c r="F12" s="99"/>
      <c r="G12" s="99"/>
      <c r="H12" s="99"/>
      <c r="I12" s="10"/>
      <c r="J12" s="1">
        <f>+J11+1</f>
        <v>2</v>
      </c>
    </row>
    <row r="13" spans="1:10" x14ac:dyDescent="0.25">
      <c r="A13" s="1">
        <f t="shared" ref="A13:A44" si="0">+A12+1</f>
        <v>3</v>
      </c>
      <c r="B13" s="4" t="s">
        <v>522</v>
      </c>
      <c r="C13" s="1"/>
      <c r="E13" s="204"/>
      <c r="F13" s="205"/>
      <c r="G13" s="206">
        <v>0.38644486377474485</v>
      </c>
      <c r="H13" s="22"/>
      <c r="I13" s="10" t="s">
        <v>523</v>
      </c>
      <c r="J13" s="1">
        <f t="shared" ref="J13:J44" si="1">+J12+1</f>
        <v>3</v>
      </c>
    </row>
    <row r="14" spans="1:10" x14ac:dyDescent="0.25">
      <c r="A14" s="1">
        <f t="shared" si="0"/>
        <v>4</v>
      </c>
      <c r="C14" s="1"/>
      <c r="E14" s="97"/>
      <c r="F14" s="99"/>
      <c r="G14" s="97"/>
      <c r="H14" s="99"/>
      <c r="I14" s="10"/>
      <c r="J14" s="1">
        <f t="shared" si="1"/>
        <v>4</v>
      </c>
    </row>
    <row r="15" spans="1:10" ht="16.5" thickBot="1" x14ac:dyDescent="0.3">
      <c r="A15" s="1">
        <f t="shared" si="0"/>
        <v>5</v>
      </c>
      <c r="B15" s="4" t="s">
        <v>524</v>
      </c>
      <c r="C15" s="1"/>
      <c r="E15" s="203"/>
      <c r="F15" s="99"/>
      <c r="G15" s="207">
        <f>G11*G13</f>
        <v>51953.597307497468</v>
      </c>
      <c r="H15" s="22"/>
      <c r="I15" s="10" t="s">
        <v>525</v>
      </c>
      <c r="J15" s="1">
        <f t="shared" si="1"/>
        <v>5</v>
      </c>
    </row>
    <row r="16" spans="1:10" ht="16.5" thickTop="1" x14ac:dyDescent="0.25">
      <c r="A16" s="1">
        <f t="shared" si="0"/>
        <v>6</v>
      </c>
      <c r="C16" s="1"/>
      <c r="E16" s="20"/>
      <c r="F16" s="1"/>
      <c r="G16" s="1"/>
      <c r="H16" s="1"/>
      <c r="I16" s="10"/>
      <c r="J16" s="1">
        <f t="shared" si="1"/>
        <v>6</v>
      </c>
    </row>
    <row r="17" spans="1:10" ht="18.75" x14ac:dyDescent="0.25">
      <c r="A17" s="1">
        <f t="shared" si="0"/>
        <v>7</v>
      </c>
      <c r="B17" s="4" t="s">
        <v>526</v>
      </c>
      <c r="C17" s="1" t="s">
        <v>527</v>
      </c>
      <c r="D17" s="58"/>
      <c r="E17" s="75"/>
      <c r="F17" s="99"/>
      <c r="G17" s="208">
        <v>100558.3896923077</v>
      </c>
      <c r="H17" s="22"/>
      <c r="I17" s="10" t="s">
        <v>528</v>
      </c>
      <c r="J17" s="1">
        <f t="shared" si="1"/>
        <v>7</v>
      </c>
    </row>
    <row r="18" spans="1:10" x14ac:dyDescent="0.25">
      <c r="A18" s="1">
        <f t="shared" si="0"/>
        <v>8</v>
      </c>
      <c r="C18" s="1"/>
      <c r="E18" s="79"/>
      <c r="F18" s="99"/>
      <c r="G18" s="99"/>
      <c r="H18" s="99"/>
      <c r="I18" s="10"/>
      <c r="J18" s="1">
        <f t="shared" si="1"/>
        <v>8</v>
      </c>
    </row>
    <row r="19" spans="1:10" ht="16.5" thickBot="1" x14ac:dyDescent="0.3">
      <c r="A19" s="1">
        <f t="shared" si="0"/>
        <v>9</v>
      </c>
      <c r="B19" s="4" t="s">
        <v>529</v>
      </c>
      <c r="E19" s="75"/>
      <c r="F19" s="99"/>
      <c r="G19" s="207">
        <f>G13*G17</f>
        <v>38860.273206051555</v>
      </c>
      <c r="H19" s="22"/>
      <c r="I19" s="10" t="s">
        <v>530</v>
      </c>
      <c r="J19" s="1">
        <f t="shared" si="1"/>
        <v>9</v>
      </c>
    </row>
    <row r="20" spans="1:10" ht="16.5" thickTop="1" x14ac:dyDescent="0.25">
      <c r="A20" s="1">
        <f t="shared" si="0"/>
        <v>10</v>
      </c>
      <c r="E20" s="79"/>
      <c r="F20" s="99"/>
      <c r="G20" s="99"/>
      <c r="H20" s="99"/>
      <c r="I20" s="10"/>
      <c r="J20" s="1">
        <f t="shared" si="1"/>
        <v>10</v>
      </c>
    </row>
    <row r="21" spans="1:10" x14ac:dyDescent="0.25">
      <c r="A21" s="1">
        <f t="shared" si="0"/>
        <v>11</v>
      </c>
      <c r="B21" s="63" t="s">
        <v>531</v>
      </c>
      <c r="E21" s="79"/>
      <c r="F21" s="99"/>
      <c r="G21" s="99"/>
      <c r="H21" s="99"/>
      <c r="I21" s="10"/>
      <c r="J21" s="1">
        <f t="shared" si="1"/>
        <v>11</v>
      </c>
    </row>
    <row r="22" spans="1:10" x14ac:dyDescent="0.25">
      <c r="A22" s="1">
        <f t="shared" si="0"/>
        <v>12</v>
      </c>
      <c r="B22" s="4" t="s">
        <v>532</v>
      </c>
      <c r="E22" s="209">
        <f>'Pg6 As Filed True-Up Stmt AH'!E19</f>
        <v>117262.21525000001</v>
      </c>
      <c r="F22" s="99"/>
      <c r="G22" s="75"/>
      <c r="H22" s="99"/>
      <c r="I22" s="10" t="s">
        <v>533</v>
      </c>
      <c r="J22" s="1">
        <f t="shared" si="1"/>
        <v>12</v>
      </c>
    </row>
    <row r="23" spans="1:10" x14ac:dyDescent="0.25">
      <c r="A23" s="1">
        <f t="shared" si="0"/>
        <v>13</v>
      </c>
      <c r="B23" s="4" t="s">
        <v>534</v>
      </c>
      <c r="E23" s="51">
        <f>'Pg6 As Filed True-Up Stmt AH'!E41</f>
        <v>100674.79858886809</v>
      </c>
      <c r="F23" s="3"/>
      <c r="G23" s="79"/>
      <c r="H23" s="99"/>
      <c r="I23" s="10" t="s">
        <v>535</v>
      </c>
      <c r="J23" s="1">
        <f t="shared" si="1"/>
        <v>13</v>
      </c>
    </row>
    <row r="24" spans="1:10" x14ac:dyDescent="0.25">
      <c r="A24" s="1">
        <f t="shared" si="0"/>
        <v>14</v>
      </c>
      <c r="B24" s="4" t="s">
        <v>536</v>
      </c>
      <c r="E24" s="210">
        <f>'Pg6 As Filed True-Up Stmt AH'!E26</f>
        <v>0</v>
      </c>
      <c r="F24" s="99"/>
      <c r="G24" s="79"/>
      <c r="H24" s="99"/>
      <c r="I24" s="10" t="s">
        <v>537</v>
      </c>
      <c r="J24" s="1">
        <f t="shared" si="1"/>
        <v>14</v>
      </c>
    </row>
    <row r="25" spans="1:10" x14ac:dyDescent="0.25">
      <c r="A25" s="1">
        <f t="shared" si="0"/>
        <v>15</v>
      </c>
      <c r="B25" s="4" t="s">
        <v>538</v>
      </c>
      <c r="E25" s="19">
        <f>SUM(E22:E24)</f>
        <v>217937.01383886809</v>
      </c>
      <c r="F25" s="3"/>
      <c r="G25" s="58"/>
      <c r="H25" s="10"/>
      <c r="I25" s="10" t="s">
        <v>539</v>
      </c>
      <c r="J25" s="1">
        <f t="shared" si="1"/>
        <v>15</v>
      </c>
    </row>
    <row r="26" spans="1:10" x14ac:dyDescent="0.25">
      <c r="A26" s="1">
        <f t="shared" si="0"/>
        <v>16</v>
      </c>
      <c r="F26" s="1"/>
      <c r="H26" s="1"/>
      <c r="I26" s="10"/>
      <c r="J26" s="1">
        <f t="shared" si="1"/>
        <v>16</v>
      </c>
    </row>
    <row r="27" spans="1:10" x14ac:dyDescent="0.25">
      <c r="A27" s="1">
        <f t="shared" si="0"/>
        <v>17</v>
      </c>
      <c r="B27" s="4" t="s">
        <v>540</v>
      </c>
      <c r="E27" s="211">
        <f>1/8</f>
        <v>0.125</v>
      </c>
      <c r="F27" s="1"/>
      <c r="G27" s="62"/>
      <c r="H27" s="1"/>
      <c r="I27" s="10" t="s">
        <v>541</v>
      </c>
      <c r="J27" s="1">
        <f t="shared" si="1"/>
        <v>17</v>
      </c>
    </row>
    <row r="28" spans="1:10" x14ac:dyDescent="0.25">
      <c r="A28" s="1">
        <f t="shared" si="0"/>
        <v>18</v>
      </c>
      <c r="E28" s="97" t="s">
        <v>1</v>
      </c>
      <c r="F28" s="99"/>
      <c r="G28" s="97"/>
      <c r="H28" s="99"/>
      <c r="I28" s="10"/>
      <c r="J28" s="1">
        <f t="shared" si="1"/>
        <v>18</v>
      </c>
    </row>
    <row r="29" spans="1:10" ht="16.5" thickBot="1" x14ac:dyDescent="0.3">
      <c r="A29" s="1">
        <f t="shared" si="0"/>
        <v>19</v>
      </c>
      <c r="B29" s="4" t="s">
        <v>542</v>
      </c>
      <c r="E29" s="207">
        <f>E25*E27</f>
        <v>27242.126729858512</v>
      </c>
      <c r="F29" s="3"/>
      <c r="G29" s="203"/>
      <c r="H29" s="99"/>
      <c r="I29" s="1" t="s">
        <v>543</v>
      </c>
      <c r="J29" s="1">
        <f t="shared" si="1"/>
        <v>19</v>
      </c>
    </row>
    <row r="30" spans="1:10" ht="16.5" thickTop="1" x14ac:dyDescent="0.25">
      <c r="A30" s="1">
        <f t="shared" si="0"/>
        <v>20</v>
      </c>
      <c r="E30" s="203"/>
      <c r="F30" s="22"/>
      <c r="G30" s="203"/>
      <c r="H30" s="99"/>
      <c r="I30" s="1"/>
      <c r="J30" s="1">
        <f t="shared" si="1"/>
        <v>20</v>
      </c>
    </row>
    <row r="31" spans="1:10" x14ac:dyDescent="0.25">
      <c r="A31" s="1">
        <f t="shared" si="0"/>
        <v>21</v>
      </c>
      <c r="B31" s="63" t="s">
        <v>544</v>
      </c>
      <c r="E31" s="79"/>
      <c r="F31" s="99"/>
      <c r="G31" s="99"/>
      <c r="H31" s="99"/>
      <c r="I31" s="10"/>
      <c r="J31" s="1">
        <f t="shared" si="1"/>
        <v>21</v>
      </c>
    </row>
    <row r="32" spans="1:10" x14ac:dyDescent="0.25">
      <c r="A32" s="1">
        <f t="shared" si="0"/>
        <v>22</v>
      </c>
      <c r="B32" s="4" t="s">
        <v>536</v>
      </c>
      <c r="E32" s="75">
        <f>E24</f>
        <v>0</v>
      </c>
      <c r="F32" s="99"/>
      <c r="G32" s="75"/>
      <c r="H32" s="99"/>
      <c r="I32" s="10" t="s">
        <v>545</v>
      </c>
      <c r="J32" s="1">
        <f t="shared" si="1"/>
        <v>22</v>
      </c>
    </row>
    <row r="33" spans="1:10" x14ac:dyDescent="0.25">
      <c r="A33" s="1">
        <f t="shared" si="0"/>
        <v>23</v>
      </c>
      <c r="E33" s="212"/>
      <c r="F33" s="99"/>
      <c r="G33" s="75"/>
      <c r="H33" s="99"/>
      <c r="I33" s="10"/>
      <c r="J33" s="1">
        <f t="shared" si="1"/>
        <v>23</v>
      </c>
    </row>
    <row r="34" spans="1:10" x14ac:dyDescent="0.25">
      <c r="A34" s="1">
        <f t="shared" si="0"/>
        <v>24</v>
      </c>
      <c r="B34" s="4" t="s">
        <v>540</v>
      </c>
      <c r="E34" s="213">
        <f>E27</f>
        <v>0.125</v>
      </c>
      <c r="F34" s="1"/>
      <c r="G34" s="62"/>
      <c r="H34" s="1"/>
      <c r="I34" s="10" t="s">
        <v>546</v>
      </c>
      <c r="J34" s="1">
        <f t="shared" si="1"/>
        <v>24</v>
      </c>
    </row>
    <row r="35" spans="1:10" x14ac:dyDescent="0.25">
      <c r="A35" s="1">
        <f t="shared" si="0"/>
        <v>25</v>
      </c>
      <c r="E35" s="62"/>
      <c r="F35" s="1"/>
      <c r="G35" s="62"/>
      <c r="H35" s="1"/>
      <c r="I35" s="10"/>
      <c r="J35" s="1">
        <f t="shared" si="1"/>
        <v>25</v>
      </c>
    </row>
    <row r="36" spans="1:10" x14ac:dyDescent="0.25">
      <c r="A36" s="1">
        <f t="shared" si="0"/>
        <v>26</v>
      </c>
      <c r="B36" s="4" t="s">
        <v>547</v>
      </c>
      <c r="E36" s="58">
        <f>E32*E34</f>
        <v>0</v>
      </c>
      <c r="F36" s="1"/>
      <c r="G36" s="62"/>
      <c r="H36" s="1"/>
      <c r="I36" s="1" t="s">
        <v>548</v>
      </c>
      <c r="J36" s="1">
        <f t="shared" si="1"/>
        <v>26</v>
      </c>
    </row>
    <row r="37" spans="1:10" x14ac:dyDescent="0.25">
      <c r="A37" s="1">
        <f t="shared" si="0"/>
        <v>27</v>
      </c>
      <c r="J37" s="1">
        <f t="shared" si="1"/>
        <v>27</v>
      </c>
    </row>
    <row r="38" spans="1:10" ht="18.75" x14ac:dyDescent="0.25">
      <c r="A38" s="1">
        <f t="shared" si="0"/>
        <v>28</v>
      </c>
      <c r="B38" s="11" t="s">
        <v>549</v>
      </c>
      <c r="C38" s="1"/>
      <c r="E38" s="41">
        <v>9.3026367903775511E-2</v>
      </c>
      <c r="F38" s="3"/>
      <c r="I38" s="1" t="s">
        <v>550</v>
      </c>
      <c r="J38" s="1">
        <f t="shared" si="1"/>
        <v>28</v>
      </c>
    </row>
    <row r="39" spans="1:10" x14ac:dyDescent="0.25">
      <c r="A39" s="1">
        <f t="shared" si="0"/>
        <v>29</v>
      </c>
      <c r="C39" s="1"/>
      <c r="J39" s="1">
        <f t="shared" si="1"/>
        <v>29</v>
      </c>
    </row>
    <row r="40" spans="1:10" ht="19.5" thickBot="1" x14ac:dyDescent="0.3">
      <c r="A40" s="1">
        <f t="shared" si="0"/>
        <v>30</v>
      </c>
      <c r="B40" s="4" t="s">
        <v>551</v>
      </c>
      <c r="C40" s="1"/>
      <c r="E40" s="207">
        <f>E36*E38</f>
        <v>0</v>
      </c>
      <c r="I40" s="1" t="s">
        <v>552</v>
      </c>
      <c r="J40" s="1">
        <f t="shared" si="1"/>
        <v>30</v>
      </c>
    </row>
    <row r="41" spans="1:10" ht="16.5" thickTop="1" x14ac:dyDescent="0.25">
      <c r="A41" s="1">
        <f t="shared" si="0"/>
        <v>31</v>
      </c>
      <c r="C41" s="1"/>
      <c r="E41" s="203"/>
      <c r="I41" s="1"/>
      <c r="J41" s="1">
        <f t="shared" si="1"/>
        <v>31</v>
      </c>
    </row>
    <row r="42" spans="1:10" ht="18.75" x14ac:dyDescent="0.25">
      <c r="A42" s="1">
        <f t="shared" si="0"/>
        <v>32</v>
      </c>
      <c r="B42" s="11" t="s">
        <v>553</v>
      </c>
      <c r="C42" s="1"/>
      <c r="E42" s="41">
        <v>3.692937016901445E-3</v>
      </c>
      <c r="I42" s="1" t="s">
        <v>554</v>
      </c>
      <c r="J42" s="1">
        <f t="shared" si="1"/>
        <v>32</v>
      </c>
    </row>
    <row r="43" spans="1:10" x14ac:dyDescent="0.25">
      <c r="A43" s="1">
        <f t="shared" si="0"/>
        <v>33</v>
      </c>
      <c r="C43" s="1"/>
      <c r="E43" s="203"/>
      <c r="I43" s="1"/>
      <c r="J43" s="1">
        <f t="shared" si="1"/>
        <v>33</v>
      </c>
    </row>
    <row r="44" spans="1:10" ht="19.5" thickBot="1" x14ac:dyDescent="0.3">
      <c r="A44" s="1">
        <f t="shared" si="0"/>
        <v>34</v>
      </c>
      <c r="B44" s="4" t="s">
        <v>555</v>
      </c>
      <c r="C44" s="1"/>
      <c r="E44" s="207">
        <f>E36*E42</f>
        <v>0</v>
      </c>
      <c r="I44" s="1" t="s">
        <v>556</v>
      </c>
      <c r="J44" s="1">
        <f t="shared" si="1"/>
        <v>34</v>
      </c>
    </row>
    <row r="45" spans="1:10" ht="16.5" thickTop="1" x14ac:dyDescent="0.25">
      <c r="C45" s="1"/>
      <c r="E45" s="203"/>
      <c r="I45" s="1"/>
      <c r="J45" s="1"/>
    </row>
    <row r="46" spans="1:10" x14ac:dyDescent="0.25">
      <c r="C46" s="1"/>
    </row>
    <row r="47" spans="1:10" ht="18.75" x14ac:dyDescent="0.25">
      <c r="A47" s="35">
        <v>1</v>
      </c>
      <c r="B47" s="4" t="s">
        <v>557</v>
      </c>
      <c r="C47" s="1"/>
    </row>
    <row r="48" spans="1:10" ht="18.75" x14ac:dyDescent="0.25">
      <c r="A48" s="35">
        <v>2</v>
      </c>
      <c r="B48" s="4" t="s">
        <v>558</v>
      </c>
      <c r="C48" s="1"/>
    </row>
    <row r="49" spans="1:2" x14ac:dyDescent="0.25">
      <c r="A49" s="2"/>
      <c r="B49" s="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25" footer="0.25"/>
  <pageSetup scale="52" orientation="portrait" r:id="rId1"/>
  <headerFooter scaleWithDoc="0">
    <oddHeader>&amp;C&amp;"Times New Roman,Bold"&amp;8AS FILED</oddHeader>
    <oddFooter>&amp;L&amp;A&amp;CPage 10.&amp;P&amp;R&amp;F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E223-5D23-448F-9394-3FB05245CE13}">
  <dimension ref="A1:AH267"/>
  <sheetViews>
    <sheetView zoomScale="80" zoomScaleNormal="80" workbookViewId="0">
      <selection activeCell="B189" sqref="B189:I189"/>
    </sheetView>
  </sheetViews>
  <sheetFormatPr defaultColWidth="8.85546875" defaultRowHeight="15.75" x14ac:dyDescent="0.25"/>
  <cols>
    <col min="1" max="1" width="5.140625" style="1" customWidth="1"/>
    <col min="2" max="2" width="55.42578125" style="4" customWidth="1"/>
    <col min="3" max="5" width="15.5703125" style="4" customWidth="1"/>
    <col min="6" max="6" width="1.5703125" style="4" customWidth="1"/>
    <col min="7" max="7" width="16.85546875" style="4" customWidth="1"/>
    <col min="8" max="8" width="1.5703125" style="4" customWidth="1"/>
    <col min="9" max="9" width="46" style="98" customWidth="1"/>
    <col min="10" max="10" width="5.140625" style="4" customWidth="1"/>
    <col min="11" max="11" width="16.140625" style="4" bestFit="1" customWidth="1"/>
    <col min="12" max="12" width="10.42578125" style="4" bestFit="1" customWidth="1"/>
    <col min="13" max="16384" width="8.85546875" style="4"/>
  </cols>
  <sheetData>
    <row r="1" spans="1:10" x14ac:dyDescent="0.25">
      <c r="A1" s="214"/>
    </row>
    <row r="2" spans="1:10" x14ac:dyDescent="0.25">
      <c r="B2" s="377" t="s">
        <v>0</v>
      </c>
      <c r="C2" s="377"/>
      <c r="D2" s="377"/>
      <c r="E2" s="377"/>
      <c r="F2" s="377"/>
      <c r="G2" s="377"/>
      <c r="H2" s="377"/>
      <c r="I2" s="377"/>
      <c r="J2" s="1"/>
    </row>
    <row r="3" spans="1:10" x14ac:dyDescent="0.25">
      <c r="B3" s="377" t="s">
        <v>184</v>
      </c>
      <c r="C3" s="377"/>
      <c r="D3" s="377"/>
      <c r="E3" s="377"/>
      <c r="F3" s="377"/>
      <c r="G3" s="377"/>
      <c r="H3" s="377"/>
      <c r="I3" s="377"/>
      <c r="J3" s="1"/>
    </row>
    <row r="4" spans="1:10" x14ac:dyDescent="0.25">
      <c r="B4" s="377" t="s">
        <v>185</v>
      </c>
      <c r="C4" s="377"/>
      <c r="D4" s="377"/>
      <c r="E4" s="377"/>
      <c r="F4" s="377"/>
      <c r="G4" s="377"/>
      <c r="H4" s="377"/>
      <c r="I4" s="377"/>
      <c r="J4" s="1"/>
    </row>
    <row r="5" spans="1:10" x14ac:dyDescent="0.25">
      <c r="B5" s="373" t="s">
        <v>186</v>
      </c>
      <c r="C5" s="373"/>
      <c r="D5" s="373"/>
      <c r="E5" s="373"/>
      <c r="F5" s="373"/>
      <c r="G5" s="373"/>
      <c r="H5" s="373"/>
      <c r="I5" s="373"/>
      <c r="J5" s="1"/>
    </row>
    <row r="6" spans="1:10" x14ac:dyDescent="0.25">
      <c r="B6" s="375" t="s">
        <v>5</v>
      </c>
      <c r="C6" s="376"/>
      <c r="D6" s="376"/>
      <c r="E6" s="376"/>
      <c r="F6" s="376"/>
      <c r="G6" s="376"/>
      <c r="H6" s="376"/>
      <c r="I6" s="376"/>
      <c r="J6" s="1"/>
    </row>
    <row r="7" spans="1:10" x14ac:dyDescent="0.25">
      <c r="B7" s="1"/>
      <c r="C7" s="1"/>
      <c r="D7" s="1"/>
      <c r="E7" s="1"/>
      <c r="F7" s="1"/>
      <c r="G7" s="1"/>
      <c r="H7" s="1"/>
      <c r="I7" s="66"/>
      <c r="J7" s="1"/>
    </row>
    <row r="8" spans="1:10" x14ac:dyDescent="0.25">
      <c r="A8" s="1" t="s">
        <v>6</v>
      </c>
      <c r="B8" s="2"/>
      <c r="C8" s="2"/>
      <c r="D8" s="2"/>
      <c r="E8" s="1" t="s">
        <v>187</v>
      </c>
      <c r="F8" s="2"/>
      <c r="G8" s="2"/>
      <c r="H8" s="2"/>
      <c r="I8" s="66"/>
      <c r="J8" s="1" t="s">
        <v>6</v>
      </c>
    </row>
    <row r="9" spans="1:10" x14ac:dyDescent="0.25">
      <c r="A9" s="1" t="s">
        <v>7</v>
      </c>
      <c r="B9" s="1"/>
      <c r="C9" s="1"/>
      <c r="D9" s="1"/>
      <c r="E9" s="8" t="s">
        <v>188</v>
      </c>
      <c r="F9" s="1"/>
      <c r="G9" s="67" t="s">
        <v>8</v>
      </c>
      <c r="H9" s="2"/>
      <c r="I9" s="68" t="s">
        <v>9</v>
      </c>
      <c r="J9" s="1" t="s">
        <v>7</v>
      </c>
    </row>
    <row r="10" spans="1:10" x14ac:dyDescent="0.25">
      <c r="B10" s="1"/>
      <c r="C10" s="1"/>
      <c r="D10" s="1"/>
      <c r="E10" s="1"/>
      <c r="F10" s="1"/>
      <c r="G10" s="1"/>
      <c r="H10" s="1"/>
      <c r="I10" s="66"/>
      <c r="J10" s="1"/>
    </row>
    <row r="11" spans="1:10" x14ac:dyDescent="0.25">
      <c r="A11" s="1">
        <v>1</v>
      </c>
      <c r="B11" s="63" t="s">
        <v>189</v>
      </c>
      <c r="I11" s="66"/>
      <c r="J11" s="1">
        <f>A11</f>
        <v>1</v>
      </c>
    </row>
    <row r="12" spans="1:10" x14ac:dyDescent="0.25">
      <c r="A12" s="1">
        <f>A11+1</f>
        <v>2</v>
      </c>
      <c r="B12" s="4" t="s">
        <v>190</v>
      </c>
      <c r="E12" s="1" t="s">
        <v>191</v>
      </c>
      <c r="G12" s="69">
        <v>8350000</v>
      </c>
      <c r="H12" s="2"/>
      <c r="I12" s="70"/>
      <c r="J12" s="1">
        <f>J11+1</f>
        <v>2</v>
      </c>
    </row>
    <row r="13" spans="1:10" x14ac:dyDescent="0.25">
      <c r="A13" s="1">
        <f t="shared" ref="A13:A52" si="0">A12+1</f>
        <v>3</v>
      </c>
      <c r="B13" s="4" t="s">
        <v>192</v>
      </c>
      <c r="E13" s="1" t="s">
        <v>193</v>
      </c>
      <c r="G13" s="71">
        <v>0</v>
      </c>
      <c r="H13" s="2"/>
      <c r="I13" s="70"/>
      <c r="J13" s="1">
        <f t="shared" ref="J13:J52" si="1">J12+1</f>
        <v>3</v>
      </c>
    </row>
    <row r="14" spans="1:10" x14ac:dyDescent="0.25">
      <c r="A14" s="1">
        <f t="shared" si="0"/>
        <v>4</v>
      </c>
      <c r="B14" s="4" t="s">
        <v>194</v>
      </c>
      <c r="E14" s="1" t="s">
        <v>195</v>
      </c>
      <c r="G14" s="71">
        <v>400000</v>
      </c>
      <c r="H14" s="2"/>
      <c r="I14" s="70"/>
      <c r="J14" s="1">
        <f t="shared" si="1"/>
        <v>4</v>
      </c>
    </row>
    <row r="15" spans="1:10" x14ac:dyDescent="0.25">
      <c r="A15" s="1">
        <f t="shared" si="0"/>
        <v>5</v>
      </c>
      <c r="B15" s="4" t="s">
        <v>196</v>
      </c>
      <c r="E15" s="1" t="s">
        <v>197</v>
      </c>
      <c r="G15" s="71">
        <v>0</v>
      </c>
      <c r="H15" s="2"/>
      <c r="I15" s="70"/>
      <c r="J15" s="1">
        <f t="shared" si="1"/>
        <v>5</v>
      </c>
    </row>
    <row r="16" spans="1:10" x14ac:dyDescent="0.25">
      <c r="A16" s="1">
        <f t="shared" si="0"/>
        <v>6</v>
      </c>
      <c r="B16" s="4" t="s">
        <v>198</v>
      </c>
      <c r="E16" s="1" t="s">
        <v>199</v>
      </c>
      <c r="G16" s="72">
        <v>-29212.842000000001</v>
      </c>
      <c r="H16" s="2"/>
      <c r="I16" s="70"/>
      <c r="J16" s="1">
        <f t="shared" si="1"/>
        <v>6</v>
      </c>
    </row>
    <row r="17" spans="1:11" x14ac:dyDescent="0.25">
      <c r="A17" s="1">
        <f t="shared" si="0"/>
        <v>7</v>
      </c>
      <c r="B17" s="4" t="s">
        <v>200</v>
      </c>
      <c r="G17" s="73">
        <f>SUM(G12:G16)</f>
        <v>8720787.1579999998</v>
      </c>
      <c r="H17" s="58"/>
      <c r="I17" s="66" t="s">
        <v>201</v>
      </c>
      <c r="J17" s="1">
        <f t="shared" si="1"/>
        <v>7</v>
      </c>
      <c r="K17" s="58"/>
    </row>
    <row r="18" spans="1:11" x14ac:dyDescent="0.25">
      <c r="A18" s="1">
        <f t="shared" si="0"/>
        <v>8</v>
      </c>
      <c r="I18" s="66"/>
      <c r="J18" s="1">
        <f t="shared" si="1"/>
        <v>8</v>
      </c>
    </row>
    <row r="19" spans="1:11" x14ac:dyDescent="0.25">
      <c r="A19" s="1">
        <f t="shared" si="0"/>
        <v>9</v>
      </c>
      <c r="B19" s="63" t="s">
        <v>202</v>
      </c>
      <c r="G19" s="20"/>
      <c r="H19" s="20"/>
      <c r="I19" s="66"/>
      <c r="J19" s="1">
        <f t="shared" si="1"/>
        <v>9</v>
      </c>
    </row>
    <row r="20" spans="1:11" x14ac:dyDescent="0.25">
      <c r="A20" s="1">
        <f t="shared" si="0"/>
        <v>10</v>
      </c>
      <c r="B20" s="4" t="s">
        <v>203</v>
      </c>
      <c r="E20" s="1" t="s">
        <v>204</v>
      </c>
      <c r="G20" s="69">
        <v>340601.527</v>
      </c>
      <c r="H20" s="2"/>
      <c r="I20" s="70"/>
      <c r="J20" s="1">
        <f t="shared" si="1"/>
        <v>10</v>
      </c>
    </row>
    <row r="21" spans="1:11" x14ac:dyDescent="0.25">
      <c r="A21" s="1">
        <f t="shared" si="0"/>
        <v>11</v>
      </c>
      <c r="B21" s="4" t="s">
        <v>205</v>
      </c>
      <c r="E21" s="1" t="s">
        <v>206</v>
      </c>
      <c r="G21" s="71">
        <v>6103.5349999999999</v>
      </c>
      <c r="H21" s="2"/>
      <c r="I21" s="70"/>
      <c r="J21" s="1">
        <f t="shared" si="1"/>
        <v>11</v>
      </c>
    </row>
    <row r="22" spans="1:11" x14ac:dyDescent="0.25">
      <c r="A22" s="1">
        <f t="shared" si="0"/>
        <v>12</v>
      </c>
      <c r="B22" s="4" t="s">
        <v>207</v>
      </c>
      <c r="E22" s="1" t="s">
        <v>208</v>
      </c>
      <c r="G22" s="71">
        <v>689.16499999999996</v>
      </c>
      <c r="H22" s="2"/>
      <c r="I22" s="70"/>
      <c r="J22" s="1">
        <f t="shared" si="1"/>
        <v>12</v>
      </c>
    </row>
    <row r="23" spans="1:11" x14ac:dyDescent="0.25">
      <c r="A23" s="1">
        <f t="shared" si="0"/>
        <v>13</v>
      </c>
      <c r="B23" s="4" t="s">
        <v>209</v>
      </c>
      <c r="E23" s="1" t="s">
        <v>210</v>
      </c>
      <c r="G23" s="71">
        <v>0</v>
      </c>
      <c r="H23" s="2"/>
      <c r="I23" s="70"/>
      <c r="J23" s="1">
        <f t="shared" si="1"/>
        <v>13</v>
      </c>
    </row>
    <row r="24" spans="1:11" x14ac:dyDescent="0.25">
      <c r="A24" s="1">
        <f t="shared" si="0"/>
        <v>14</v>
      </c>
      <c r="B24" s="4" t="s">
        <v>211</v>
      </c>
      <c r="E24" s="1" t="s">
        <v>212</v>
      </c>
      <c r="G24" s="72">
        <v>0</v>
      </c>
      <c r="H24" s="2"/>
      <c r="I24" s="70"/>
      <c r="J24" s="1">
        <f t="shared" si="1"/>
        <v>14</v>
      </c>
    </row>
    <row r="25" spans="1:11" x14ac:dyDescent="0.25">
      <c r="A25" s="1">
        <f t="shared" si="0"/>
        <v>15</v>
      </c>
      <c r="B25" s="4" t="s">
        <v>213</v>
      </c>
      <c r="G25" s="74">
        <f>SUM(G20:G24)</f>
        <v>347394.22699999996</v>
      </c>
      <c r="H25" s="75"/>
      <c r="I25" s="66" t="s">
        <v>214</v>
      </c>
      <c r="J25" s="1">
        <f t="shared" si="1"/>
        <v>15</v>
      </c>
    </row>
    <row r="26" spans="1:11" x14ac:dyDescent="0.25">
      <c r="A26" s="1">
        <f t="shared" si="0"/>
        <v>16</v>
      </c>
      <c r="I26" s="66"/>
      <c r="J26" s="1">
        <f t="shared" si="1"/>
        <v>16</v>
      </c>
    </row>
    <row r="27" spans="1:11" ht="16.5" thickBot="1" x14ac:dyDescent="0.3">
      <c r="A27" s="1">
        <f t="shared" si="0"/>
        <v>17</v>
      </c>
      <c r="B27" s="63" t="s">
        <v>215</v>
      </c>
      <c r="G27" s="76">
        <f>G25/G17</f>
        <v>3.9835191560812083E-2</v>
      </c>
      <c r="H27" s="77"/>
      <c r="I27" s="66" t="s">
        <v>216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66"/>
      <c r="J28" s="1">
        <f t="shared" si="1"/>
        <v>18</v>
      </c>
    </row>
    <row r="29" spans="1:11" x14ac:dyDescent="0.25">
      <c r="A29" s="1">
        <f t="shared" si="0"/>
        <v>19</v>
      </c>
      <c r="B29" s="63" t="s">
        <v>217</v>
      </c>
      <c r="I29" s="66"/>
      <c r="J29" s="1">
        <f t="shared" si="1"/>
        <v>19</v>
      </c>
    </row>
    <row r="30" spans="1:11" x14ac:dyDescent="0.25">
      <c r="A30" s="1">
        <f t="shared" si="0"/>
        <v>20</v>
      </c>
      <c r="B30" s="4" t="s">
        <v>218</v>
      </c>
      <c r="E30" s="1" t="s">
        <v>219</v>
      </c>
      <c r="G30" s="69">
        <v>0</v>
      </c>
      <c r="H30" s="2"/>
      <c r="I30" s="70"/>
      <c r="J30" s="1">
        <f t="shared" si="1"/>
        <v>20</v>
      </c>
    </row>
    <row r="31" spans="1:11" x14ac:dyDescent="0.25">
      <c r="A31" s="1">
        <f t="shared" si="0"/>
        <v>21</v>
      </c>
      <c r="B31" s="4" t="s">
        <v>220</v>
      </c>
      <c r="E31" s="1" t="s">
        <v>221</v>
      </c>
      <c r="G31" s="78">
        <v>0</v>
      </c>
      <c r="H31" s="2"/>
      <c r="I31" s="70"/>
      <c r="J31" s="1">
        <f t="shared" si="1"/>
        <v>21</v>
      </c>
    </row>
    <row r="32" spans="1:11" ht="16.5" thickBot="1" x14ac:dyDescent="0.3">
      <c r="A32" s="1">
        <f t="shared" si="0"/>
        <v>22</v>
      </c>
      <c r="B32" s="4" t="s">
        <v>222</v>
      </c>
      <c r="G32" s="76">
        <f>IFERROR((G31/G30),0)</f>
        <v>0</v>
      </c>
      <c r="H32" s="77"/>
      <c r="I32" s="66" t="s">
        <v>223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66"/>
      <c r="J33" s="1">
        <f t="shared" si="1"/>
        <v>23</v>
      </c>
    </row>
    <row r="34" spans="1:11" x14ac:dyDescent="0.25">
      <c r="A34" s="1">
        <f t="shared" si="0"/>
        <v>24</v>
      </c>
      <c r="B34" s="63" t="s">
        <v>224</v>
      </c>
      <c r="I34" s="66"/>
      <c r="J34" s="1">
        <f t="shared" si="1"/>
        <v>24</v>
      </c>
    </row>
    <row r="35" spans="1:11" x14ac:dyDescent="0.25">
      <c r="A35" s="1">
        <f t="shared" si="0"/>
        <v>25</v>
      </c>
      <c r="B35" s="4" t="s">
        <v>225</v>
      </c>
      <c r="E35" s="1" t="s">
        <v>226</v>
      </c>
      <c r="G35" s="69">
        <v>9901206.2530000005</v>
      </c>
      <c r="H35" s="2"/>
      <c r="I35" s="70"/>
      <c r="J35" s="1">
        <f t="shared" si="1"/>
        <v>25</v>
      </c>
      <c r="K35" s="58"/>
    </row>
    <row r="36" spans="1:11" x14ac:dyDescent="0.25">
      <c r="A36" s="1">
        <f t="shared" si="0"/>
        <v>26</v>
      </c>
      <c r="B36" s="4" t="s">
        <v>227</v>
      </c>
      <c r="E36" s="1" t="s">
        <v>219</v>
      </c>
      <c r="G36" s="79">
        <f>-G30</f>
        <v>0</v>
      </c>
      <c r="H36" s="79"/>
      <c r="I36" s="66" t="s">
        <v>228</v>
      </c>
      <c r="J36" s="1">
        <f t="shared" si="1"/>
        <v>26</v>
      </c>
    </row>
    <row r="37" spans="1:11" x14ac:dyDescent="0.25">
      <c r="A37" s="1">
        <f t="shared" si="0"/>
        <v>27</v>
      </c>
      <c r="B37" s="4" t="s">
        <v>229</v>
      </c>
      <c r="E37" s="1" t="s">
        <v>230</v>
      </c>
      <c r="G37" s="71">
        <v>0</v>
      </c>
      <c r="H37" s="2"/>
      <c r="I37" s="70"/>
      <c r="J37" s="1">
        <f t="shared" si="1"/>
        <v>27</v>
      </c>
    </row>
    <row r="38" spans="1:11" x14ac:dyDescent="0.25">
      <c r="A38" s="1">
        <f t="shared" si="0"/>
        <v>28</v>
      </c>
      <c r="B38" s="4" t="s">
        <v>231</v>
      </c>
      <c r="E38" s="1" t="s">
        <v>232</v>
      </c>
      <c r="G38" s="71">
        <v>8347.9140000000007</v>
      </c>
      <c r="H38" s="2"/>
      <c r="I38" s="70"/>
      <c r="J38" s="1">
        <f t="shared" si="1"/>
        <v>28</v>
      </c>
    </row>
    <row r="39" spans="1:11" ht="16.5" thickBot="1" x14ac:dyDescent="0.3">
      <c r="A39" s="1">
        <f t="shared" si="0"/>
        <v>29</v>
      </c>
      <c r="B39" s="4" t="s">
        <v>233</v>
      </c>
      <c r="G39" s="80">
        <f>SUM(G35:G38)</f>
        <v>9909554.1670000013</v>
      </c>
      <c r="H39" s="58"/>
      <c r="I39" s="66" t="s">
        <v>234</v>
      </c>
      <c r="J39" s="1">
        <f t="shared" si="1"/>
        <v>29</v>
      </c>
      <c r="K39" s="58"/>
    </row>
    <row r="40" spans="1:11" ht="17.25" thickTop="1" thickBot="1" x14ac:dyDescent="0.3">
      <c r="A40" s="81">
        <f t="shared" si="0"/>
        <v>30</v>
      </c>
      <c r="B40" s="82"/>
      <c r="C40" s="82"/>
      <c r="D40" s="82"/>
      <c r="E40" s="82"/>
      <c r="F40" s="82"/>
      <c r="G40" s="82"/>
      <c r="H40" s="82"/>
      <c r="I40" s="83"/>
      <c r="J40" s="81">
        <f t="shared" si="1"/>
        <v>30</v>
      </c>
      <c r="K40" s="58"/>
    </row>
    <row r="41" spans="1:11" x14ac:dyDescent="0.25">
      <c r="A41" s="1">
        <f>A40+1</f>
        <v>31</v>
      </c>
      <c r="I41" s="66"/>
      <c r="J41" s="1">
        <f>J40+1</f>
        <v>31</v>
      </c>
    </row>
    <row r="42" spans="1:11" ht="16.5" thickBot="1" x14ac:dyDescent="0.3">
      <c r="A42" s="1">
        <f>A41+1</f>
        <v>32</v>
      </c>
      <c r="B42" s="63" t="s">
        <v>235</v>
      </c>
      <c r="G42" s="84">
        <v>0.10100000000000001</v>
      </c>
      <c r="H42" s="2"/>
      <c r="I42" s="1" t="s">
        <v>236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59" t="s">
        <v>237</v>
      </c>
      <c r="D43" s="59" t="s">
        <v>238</v>
      </c>
      <c r="E43" s="59" t="s">
        <v>239</v>
      </c>
      <c r="F43" s="59"/>
      <c r="G43" s="59" t="s">
        <v>240</v>
      </c>
      <c r="H43" s="59"/>
      <c r="I43" s="66"/>
      <c r="J43" s="1">
        <f t="shared" si="1"/>
        <v>33</v>
      </c>
    </row>
    <row r="44" spans="1:11" x14ac:dyDescent="0.25">
      <c r="A44" s="1">
        <f t="shared" si="0"/>
        <v>34</v>
      </c>
      <c r="D44" s="1" t="s">
        <v>241</v>
      </c>
      <c r="E44" s="1" t="s">
        <v>242</v>
      </c>
      <c r="F44" s="1"/>
      <c r="G44" s="1" t="s">
        <v>243</v>
      </c>
      <c r="H44" s="1"/>
      <c r="I44" s="66"/>
      <c r="J44" s="1">
        <f t="shared" si="1"/>
        <v>34</v>
      </c>
    </row>
    <row r="45" spans="1:11" ht="18.75" x14ac:dyDescent="0.25">
      <c r="A45" s="1">
        <f t="shared" si="0"/>
        <v>35</v>
      </c>
      <c r="B45" s="63" t="s">
        <v>244</v>
      </c>
      <c r="C45" s="8" t="s">
        <v>245</v>
      </c>
      <c r="D45" s="8" t="s">
        <v>246</v>
      </c>
      <c r="E45" s="8" t="s">
        <v>247</v>
      </c>
      <c r="F45" s="8"/>
      <c r="G45" s="8" t="s">
        <v>248</v>
      </c>
      <c r="H45" s="1"/>
      <c r="I45" s="66"/>
      <c r="J45" s="1">
        <f t="shared" si="1"/>
        <v>35</v>
      </c>
    </row>
    <row r="46" spans="1:11" x14ac:dyDescent="0.25">
      <c r="A46" s="1">
        <f t="shared" si="0"/>
        <v>36</v>
      </c>
      <c r="I46" s="66"/>
      <c r="J46" s="1">
        <f t="shared" si="1"/>
        <v>36</v>
      </c>
    </row>
    <row r="47" spans="1:11" x14ac:dyDescent="0.25">
      <c r="A47" s="1">
        <f t="shared" si="0"/>
        <v>37</v>
      </c>
      <c r="B47" s="4" t="s">
        <v>249</v>
      </c>
      <c r="C47" s="58">
        <f>G17</f>
        <v>8720787.1579999998</v>
      </c>
      <c r="D47" s="77">
        <f>C47/C$50</f>
        <v>0.46809594123203746</v>
      </c>
      <c r="E47" s="77">
        <f>G27</f>
        <v>3.9835191560812083E-2</v>
      </c>
      <c r="G47" s="77">
        <f>D47*E47</f>
        <v>1.8646691487816846E-2</v>
      </c>
      <c r="H47" s="77"/>
      <c r="I47" s="66" t="s">
        <v>250</v>
      </c>
      <c r="J47" s="1">
        <f t="shared" si="1"/>
        <v>37</v>
      </c>
    </row>
    <row r="48" spans="1:11" x14ac:dyDescent="0.25">
      <c r="A48" s="1">
        <f t="shared" si="0"/>
        <v>38</v>
      </c>
      <c r="B48" s="4" t="s">
        <v>251</v>
      </c>
      <c r="C48" s="20">
        <f>G30</f>
        <v>0</v>
      </c>
      <c r="D48" s="77">
        <f>C48/C$50</f>
        <v>0</v>
      </c>
      <c r="E48" s="77">
        <f>G32</f>
        <v>0</v>
      </c>
      <c r="G48" s="77">
        <f>D48*E48</f>
        <v>0</v>
      </c>
      <c r="H48" s="77"/>
      <c r="I48" s="66" t="s">
        <v>252</v>
      </c>
      <c r="J48" s="1">
        <f t="shared" si="1"/>
        <v>38</v>
      </c>
    </row>
    <row r="49" spans="1:34" x14ac:dyDescent="0.25">
      <c r="A49" s="1">
        <f t="shared" si="0"/>
        <v>39</v>
      </c>
      <c r="B49" s="4" t="s">
        <v>253</v>
      </c>
      <c r="C49" s="20">
        <f>G39</f>
        <v>9909554.1670000013</v>
      </c>
      <c r="D49" s="85">
        <f>C49/C$50</f>
        <v>0.53190405876796243</v>
      </c>
      <c r="E49" s="62">
        <f>G42</f>
        <v>0.10100000000000001</v>
      </c>
      <c r="G49" s="85">
        <f>D49*E49</f>
        <v>5.3722309935564205E-2</v>
      </c>
      <c r="H49" s="77"/>
      <c r="I49" s="66" t="s">
        <v>254</v>
      </c>
      <c r="J49" s="1">
        <f t="shared" si="1"/>
        <v>39</v>
      </c>
    </row>
    <row r="50" spans="1:34" ht="16.5" thickBot="1" x14ac:dyDescent="0.3">
      <c r="A50" s="1">
        <f t="shared" si="0"/>
        <v>40</v>
      </c>
      <c r="B50" s="4" t="s">
        <v>255</v>
      </c>
      <c r="C50" s="80">
        <f>SUM(C47:C49)</f>
        <v>18630341.325000003</v>
      </c>
      <c r="D50" s="76">
        <f>SUM(D47:D49)</f>
        <v>0.99999999999999989</v>
      </c>
      <c r="G50" s="76">
        <f>SUM(G47:G49)</f>
        <v>7.2369001423381055E-2</v>
      </c>
      <c r="H50" s="77"/>
      <c r="I50" s="66" t="s">
        <v>256</v>
      </c>
      <c r="J50" s="1">
        <f t="shared" si="1"/>
        <v>40</v>
      </c>
    </row>
    <row r="51" spans="1:34" ht="16.5" thickTop="1" x14ac:dyDescent="0.25">
      <c r="A51" s="1">
        <f t="shared" si="0"/>
        <v>41</v>
      </c>
      <c r="I51" s="66"/>
      <c r="J51" s="1">
        <f t="shared" si="1"/>
        <v>41</v>
      </c>
    </row>
    <row r="52" spans="1:34" ht="16.5" thickBot="1" x14ac:dyDescent="0.3">
      <c r="A52" s="1">
        <f t="shared" si="0"/>
        <v>42</v>
      </c>
      <c r="B52" s="63" t="s">
        <v>257</v>
      </c>
      <c r="G52" s="76">
        <f>G48+G49</f>
        <v>5.3722309935564205E-2</v>
      </c>
      <c r="H52" s="77"/>
      <c r="I52" s="66" t="s">
        <v>258</v>
      </c>
      <c r="J52" s="1">
        <f t="shared" si="1"/>
        <v>42</v>
      </c>
    </row>
    <row r="53" spans="1:34" ht="17.25" thickTop="1" thickBot="1" x14ac:dyDescent="0.3">
      <c r="A53" s="81">
        <f>A52+1</f>
        <v>43</v>
      </c>
      <c r="B53" s="82"/>
      <c r="C53" s="82"/>
      <c r="D53" s="82"/>
      <c r="E53" s="82"/>
      <c r="F53" s="82"/>
      <c r="G53" s="82"/>
      <c r="H53" s="82"/>
      <c r="I53" s="83"/>
      <c r="J53" s="81">
        <f>J52+1</f>
        <v>43</v>
      </c>
    </row>
    <row r="54" spans="1:34" x14ac:dyDescent="0.25">
      <c r="A54" s="1">
        <f t="shared" ref="A54:A102" si="2">A53+1</f>
        <v>44</v>
      </c>
      <c r="I54" s="66"/>
      <c r="J54" s="1">
        <f t="shared" ref="J54:J102" si="3">J53+1</f>
        <v>44</v>
      </c>
    </row>
    <row r="55" spans="1:34" ht="16.5" thickBot="1" x14ac:dyDescent="0.3">
      <c r="A55" s="1">
        <f>A54+1</f>
        <v>45</v>
      </c>
      <c r="B55" s="63" t="s">
        <v>259</v>
      </c>
      <c r="G55" s="84">
        <f>0.5%*0</f>
        <v>0</v>
      </c>
      <c r="H55" s="220"/>
      <c r="I55" s="1" t="s">
        <v>260</v>
      </c>
      <c r="J55" s="1">
        <f>J54+1</f>
        <v>45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ht="16.5" thickTop="1" x14ac:dyDescent="0.25">
      <c r="A56" s="1">
        <f t="shared" si="2"/>
        <v>46</v>
      </c>
      <c r="C56" s="59" t="s">
        <v>237</v>
      </c>
      <c r="D56" s="59" t="s">
        <v>238</v>
      </c>
      <c r="E56" s="59" t="s">
        <v>239</v>
      </c>
      <c r="F56" s="59"/>
      <c r="G56" s="59" t="s">
        <v>240</v>
      </c>
      <c r="I56" s="66"/>
      <c r="J56" s="1">
        <f t="shared" si="3"/>
        <v>46</v>
      </c>
    </row>
    <row r="57" spans="1:34" x14ac:dyDescent="0.25">
      <c r="A57" s="1">
        <f t="shared" si="2"/>
        <v>47</v>
      </c>
      <c r="D57" s="1" t="s">
        <v>241</v>
      </c>
      <c r="E57" s="1" t="s">
        <v>242</v>
      </c>
      <c r="F57" s="1"/>
      <c r="G57" s="1" t="s">
        <v>243</v>
      </c>
      <c r="I57" s="66"/>
      <c r="J57" s="1">
        <f t="shared" si="3"/>
        <v>47</v>
      </c>
    </row>
    <row r="58" spans="1:34" ht="18.75" x14ac:dyDescent="0.25">
      <c r="A58" s="1">
        <f t="shared" si="2"/>
        <v>48</v>
      </c>
      <c r="B58" s="63" t="s">
        <v>244</v>
      </c>
      <c r="C58" s="8" t="s">
        <v>564</v>
      </c>
      <c r="D58" s="8" t="s">
        <v>246</v>
      </c>
      <c r="E58" s="8" t="s">
        <v>247</v>
      </c>
      <c r="F58" s="8"/>
      <c r="G58" s="8" t="s">
        <v>248</v>
      </c>
      <c r="I58" s="66"/>
      <c r="J58" s="1">
        <f t="shared" si="3"/>
        <v>48</v>
      </c>
    </row>
    <row r="59" spans="1:34" x14ac:dyDescent="0.25">
      <c r="A59" s="1">
        <f t="shared" si="2"/>
        <v>49</v>
      </c>
      <c r="I59" s="66"/>
      <c r="J59" s="1">
        <f t="shared" si="3"/>
        <v>49</v>
      </c>
    </row>
    <row r="60" spans="1:34" x14ac:dyDescent="0.25">
      <c r="A60" s="1">
        <f t="shared" si="2"/>
        <v>50</v>
      </c>
      <c r="B60" s="4" t="s">
        <v>249</v>
      </c>
      <c r="C60" s="58">
        <f>G17</f>
        <v>8720787.1579999998</v>
      </c>
      <c r="D60" s="77">
        <f>C60/C$63</f>
        <v>0.46809594123203746</v>
      </c>
      <c r="E60" s="89">
        <v>0</v>
      </c>
      <c r="G60" s="77">
        <f>D60*E60</f>
        <v>0</v>
      </c>
      <c r="I60" s="66" t="s">
        <v>261</v>
      </c>
      <c r="J60" s="1">
        <f t="shared" si="3"/>
        <v>50</v>
      </c>
    </row>
    <row r="61" spans="1:34" x14ac:dyDescent="0.25">
      <c r="A61" s="1">
        <f t="shared" si="2"/>
        <v>51</v>
      </c>
      <c r="B61" s="4" t="s">
        <v>251</v>
      </c>
      <c r="C61" s="20">
        <f>G30</f>
        <v>0</v>
      </c>
      <c r="D61" s="77">
        <f>C61/C$63</f>
        <v>0</v>
      </c>
      <c r="E61" s="89">
        <v>0</v>
      </c>
      <c r="G61" s="77">
        <f>D61*E61</f>
        <v>0</v>
      </c>
      <c r="I61" s="66" t="s">
        <v>261</v>
      </c>
      <c r="J61" s="1">
        <f t="shared" si="3"/>
        <v>51</v>
      </c>
    </row>
    <row r="62" spans="1:34" x14ac:dyDescent="0.25">
      <c r="A62" s="1">
        <f t="shared" si="2"/>
        <v>52</v>
      </c>
      <c r="B62" s="4" t="s">
        <v>253</v>
      </c>
      <c r="C62" s="20">
        <f>G39</f>
        <v>9909554.1670000013</v>
      </c>
      <c r="D62" s="85">
        <f>C62/C$63</f>
        <v>0.53190405876796243</v>
      </c>
      <c r="E62" s="62">
        <f>G55</f>
        <v>0</v>
      </c>
      <c r="F62" s="220" t="s">
        <v>36</v>
      </c>
      <c r="G62" s="85">
        <f>D62*E62</f>
        <v>0</v>
      </c>
      <c r="H62" s="220"/>
      <c r="I62" s="66" t="s">
        <v>262</v>
      </c>
      <c r="J62" s="1">
        <f t="shared" si="3"/>
        <v>52</v>
      </c>
    </row>
    <row r="63" spans="1:34" ht="16.5" thickBot="1" x14ac:dyDescent="0.3">
      <c r="A63" s="1">
        <f t="shared" si="2"/>
        <v>53</v>
      </c>
      <c r="B63" s="4" t="s">
        <v>255</v>
      </c>
      <c r="C63" s="80">
        <f>SUM(C60:C62)</f>
        <v>18630341.325000003</v>
      </c>
      <c r="D63" s="76">
        <f>SUM(D60:D62)</f>
        <v>0.99999999999999989</v>
      </c>
      <c r="G63" s="76">
        <f>SUM(G60:G62)</f>
        <v>0</v>
      </c>
      <c r="H63" s="220"/>
      <c r="I63" s="66" t="s">
        <v>263</v>
      </c>
      <c r="J63" s="1">
        <f t="shared" si="3"/>
        <v>53</v>
      </c>
    </row>
    <row r="64" spans="1:34" ht="16.5" thickTop="1" x14ac:dyDescent="0.25">
      <c r="A64" s="1">
        <f t="shared" si="2"/>
        <v>54</v>
      </c>
      <c r="I64" s="66"/>
      <c r="J64" s="1">
        <f t="shared" si="3"/>
        <v>54</v>
      </c>
    </row>
    <row r="65" spans="1:10" ht="16.5" thickBot="1" x14ac:dyDescent="0.3">
      <c r="A65" s="1">
        <f t="shared" si="2"/>
        <v>55</v>
      </c>
      <c r="B65" s="63" t="s">
        <v>264</v>
      </c>
      <c r="G65" s="76">
        <f>G62</f>
        <v>0</v>
      </c>
      <c r="H65" s="220"/>
      <c r="I65" s="66" t="s">
        <v>265</v>
      </c>
      <c r="J65" s="1">
        <f t="shared" si="3"/>
        <v>55</v>
      </c>
    </row>
    <row r="66" spans="1:10" ht="16.5" thickTop="1" x14ac:dyDescent="0.25">
      <c r="B66" s="63"/>
      <c r="G66" s="77"/>
      <c r="H66" s="87"/>
      <c r="I66" s="66"/>
      <c r="J66" s="1"/>
    </row>
    <row r="67" spans="1:10" ht="18.75" x14ac:dyDescent="0.25">
      <c r="A67" s="93">
        <v>1</v>
      </c>
      <c r="B67" s="4" t="s">
        <v>266</v>
      </c>
      <c r="G67" s="77"/>
      <c r="I67" s="66"/>
      <c r="J67" s="1"/>
    </row>
    <row r="68" spans="1:10" x14ac:dyDescent="0.25">
      <c r="B68" s="63"/>
      <c r="G68" s="77"/>
      <c r="I68" s="66"/>
      <c r="J68" s="1"/>
    </row>
    <row r="69" spans="1:10" x14ac:dyDescent="0.25">
      <c r="B69" s="63"/>
      <c r="G69" s="77"/>
      <c r="I69" s="66"/>
      <c r="J69" s="1"/>
    </row>
    <row r="70" spans="1:10" x14ac:dyDescent="0.25">
      <c r="B70" s="377" t="s">
        <v>0</v>
      </c>
      <c r="C70" s="377"/>
      <c r="D70" s="377"/>
      <c r="E70" s="377"/>
      <c r="F70" s="377"/>
      <c r="G70" s="377"/>
      <c r="H70" s="377"/>
      <c r="I70" s="377"/>
      <c r="J70" s="1"/>
    </row>
    <row r="71" spans="1:10" x14ac:dyDescent="0.25">
      <c r="B71" s="377" t="s">
        <v>184</v>
      </c>
      <c r="C71" s="377"/>
      <c r="D71" s="377"/>
      <c r="E71" s="377"/>
      <c r="F71" s="377"/>
      <c r="G71" s="377"/>
      <c r="H71" s="377"/>
      <c r="I71" s="377"/>
      <c r="J71" s="1"/>
    </row>
    <row r="72" spans="1:10" x14ac:dyDescent="0.25">
      <c r="B72" s="377" t="s">
        <v>185</v>
      </c>
      <c r="C72" s="377"/>
      <c r="D72" s="377"/>
      <c r="E72" s="377"/>
      <c r="F72" s="377"/>
      <c r="G72" s="377"/>
      <c r="H72" s="377"/>
      <c r="I72" s="377"/>
      <c r="J72" s="1"/>
    </row>
    <row r="73" spans="1:10" x14ac:dyDescent="0.25">
      <c r="B73" s="373" t="str">
        <f>B5</f>
        <v>Base Period &amp; True-Up Period 12 - Months Ending December 31, 2023</v>
      </c>
      <c r="C73" s="373"/>
      <c r="D73" s="373"/>
      <c r="E73" s="373"/>
      <c r="F73" s="373"/>
      <c r="G73" s="373"/>
      <c r="H73" s="373"/>
      <c r="I73" s="373"/>
      <c r="J73" s="1"/>
    </row>
    <row r="74" spans="1:10" x14ac:dyDescent="0.25">
      <c r="B74" s="375" t="s">
        <v>5</v>
      </c>
      <c r="C74" s="376"/>
      <c r="D74" s="376"/>
      <c r="E74" s="376"/>
      <c r="F74" s="376"/>
      <c r="G74" s="376"/>
      <c r="H74" s="376"/>
      <c r="I74" s="376"/>
      <c r="J74" s="1"/>
    </row>
    <row r="75" spans="1:10" x14ac:dyDescent="0.25">
      <c r="B75" s="1"/>
      <c r="C75" s="1"/>
      <c r="D75" s="1"/>
      <c r="E75" s="1"/>
      <c r="F75" s="1"/>
      <c r="G75" s="1"/>
      <c r="H75" s="1"/>
      <c r="I75" s="66"/>
      <c r="J75" s="1"/>
    </row>
    <row r="76" spans="1:10" x14ac:dyDescent="0.25">
      <c r="A76" s="1" t="s">
        <v>6</v>
      </c>
      <c r="B76" s="2"/>
      <c r="C76" s="2"/>
      <c r="D76" s="2"/>
      <c r="E76" s="1" t="s">
        <v>187</v>
      </c>
      <c r="F76" s="2"/>
      <c r="G76" s="2"/>
      <c r="H76" s="2"/>
      <c r="I76" s="66"/>
      <c r="J76" s="1" t="s">
        <v>6</v>
      </c>
    </row>
    <row r="77" spans="1:10" x14ac:dyDescent="0.25">
      <c r="A77" s="1" t="s">
        <v>7</v>
      </c>
      <c r="B77" s="1"/>
      <c r="C77" s="1"/>
      <c r="D77" s="1"/>
      <c r="E77" s="8" t="s">
        <v>188</v>
      </c>
      <c r="F77" s="1"/>
      <c r="G77" s="67" t="s">
        <v>8</v>
      </c>
      <c r="H77" s="2"/>
      <c r="I77" s="68" t="s">
        <v>9</v>
      </c>
      <c r="J77" s="1" t="s">
        <v>7</v>
      </c>
    </row>
    <row r="78" spans="1:10" x14ac:dyDescent="0.25">
      <c r="I78" s="66"/>
      <c r="J78" s="1"/>
    </row>
    <row r="79" spans="1:10" ht="19.5" thickBot="1" x14ac:dyDescent="0.3">
      <c r="A79" s="1">
        <v>1</v>
      </c>
      <c r="B79" s="63" t="s">
        <v>267</v>
      </c>
      <c r="G79" s="84">
        <v>0</v>
      </c>
      <c r="H79" s="2"/>
      <c r="I79" s="94"/>
      <c r="J79" s="1">
        <f>A79</f>
        <v>1</v>
      </c>
    </row>
    <row r="80" spans="1:10" ht="16.5" thickTop="1" x14ac:dyDescent="0.25">
      <c r="A80" s="1">
        <f t="shared" si="2"/>
        <v>2</v>
      </c>
      <c r="C80" s="59" t="s">
        <v>237</v>
      </c>
      <c r="D80" s="59" t="s">
        <v>238</v>
      </c>
      <c r="E80" s="59" t="s">
        <v>239</v>
      </c>
      <c r="F80" s="59"/>
      <c r="G80" s="59" t="s">
        <v>240</v>
      </c>
      <c r="H80" s="59"/>
      <c r="I80" s="66"/>
      <c r="J80" s="1">
        <f t="shared" si="3"/>
        <v>2</v>
      </c>
    </row>
    <row r="81" spans="1:10" x14ac:dyDescent="0.25">
      <c r="A81" s="1">
        <f t="shared" si="2"/>
        <v>3</v>
      </c>
      <c r="D81" s="1" t="s">
        <v>241</v>
      </c>
      <c r="E81" s="1" t="s">
        <v>242</v>
      </c>
      <c r="F81" s="1"/>
      <c r="G81" s="1" t="s">
        <v>243</v>
      </c>
      <c r="H81" s="1"/>
      <c r="I81" s="66"/>
      <c r="J81" s="1">
        <f t="shared" si="3"/>
        <v>3</v>
      </c>
    </row>
    <row r="82" spans="1:10" ht="18.75" x14ac:dyDescent="0.25">
      <c r="A82" s="1">
        <f t="shared" si="2"/>
        <v>4</v>
      </c>
      <c r="B82" s="63" t="s">
        <v>268</v>
      </c>
      <c r="C82" s="8" t="s">
        <v>269</v>
      </c>
      <c r="D82" s="8" t="s">
        <v>246</v>
      </c>
      <c r="E82" s="8" t="s">
        <v>247</v>
      </c>
      <c r="F82" s="8"/>
      <c r="G82" s="8" t="s">
        <v>248</v>
      </c>
      <c r="H82" s="1"/>
      <c r="I82" s="66"/>
      <c r="J82" s="1">
        <f t="shared" si="3"/>
        <v>4</v>
      </c>
    </row>
    <row r="83" spans="1:10" x14ac:dyDescent="0.25">
      <c r="A83" s="1">
        <f t="shared" si="2"/>
        <v>5</v>
      </c>
      <c r="I83" s="66"/>
      <c r="J83" s="1">
        <f t="shared" si="3"/>
        <v>5</v>
      </c>
    </row>
    <row r="84" spans="1:10" x14ac:dyDescent="0.25">
      <c r="A84" s="1">
        <f t="shared" si="2"/>
        <v>6</v>
      </c>
      <c r="B84" s="4" t="s">
        <v>249</v>
      </c>
      <c r="C84" s="58">
        <f>G17</f>
        <v>8720787.1579999998</v>
      </c>
      <c r="D84" s="77">
        <f>C84/C$87</f>
        <v>0.46809594123203746</v>
      </c>
      <c r="E84" s="77">
        <f>G27</f>
        <v>3.9835191560812083E-2</v>
      </c>
      <c r="G84" s="77">
        <f>D84*E84</f>
        <v>1.8646691487816846E-2</v>
      </c>
      <c r="H84" s="77"/>
      <c r="I84" s="66" t="s">
        <v>270</v>
      </c>
      <c r="J84" s="1">
        <f t="shared" si="3"/>
        <v>6</v>
      </c>
    </row>
    <row r="85" spans="1:10" x14ac:dyDescent="0.25">
      <c r="A85" s="1">
        <f t="shared" si="2"/>
        <v>7</v>
      </c>
      <c r="B85" s="4" t="s">
        <v>251</v>
      </c>
      <c r="C85" s="20">
        <f>G30</f>
        <v>0</v>
      </c>
      <c r="D85" s="77">
        <f>C85/C$87</f>
        <v>0</v>
      </c>
      <c r="E85" s="77">
        <f>G32</f>
        <v>0</v>
      </c>
      <c r="G85" s="77">
        <f>D85*E85</f>
        <v>0</v>
      </c>
      <c r="H85" s="77"/>
      <c r="I85" s="66" t="s">
        <v>271</v>
      </c>
      <c r="J85" s="1">
        <f t="shared" si="3"/>
        <v>7</v>
      </c>
    </row>
    <row r="86" spans="1:10" x14ac:dyDescent="0.25">
      <c r="A86" s="1">
        <f t="shared" si="2"/>
        <v>8</v>
      </c>
      <c r="B86" s="4" t="s">
        <v>253</v>
      </c>
      <c r="C86" s="20">
        <f>G39</f>
        <v>9909554.1670000013</v>
      </c>
      <c r="D86" s="85">
        <f>C86/C$87</f>
        <v>0.53190405876796243</v>
      </c>
      <c r="E86" s="62">
        <f>G79</f>
        <v>0</v>
      </c>
      <c r="G86" s="85">
        <f>D86*E86</f>
        <v>0</v>
      </c>
      <c r="H86" s="77"/>
      <c r="I86" s="66" t="s">
        <v>272</v>
      </c>
      <c r="J86" s="1">
        <f t="shared" si="3"/>
        <v>8</v>
      </c>
    </row>
    <row r="87" spans="1:10" ht="16.5" thickBot="1" x14ac:dyDescent="0.3">
      <c r="A87" s="1">
        <f t="shared" si="2"/>
        <v>9</v>
      </c>
      <c r="B87" s="4" t="s">
        <v>255</v>
      </c>
      <c r="C87" s="80">
        <f>SUM(C84:C86)</f>
        <v>18630341.325000003</v>
      </c>
      <c r="D87" s="76">
        <f>SUM(D84:D86)</f>
        <v>0.99999999999999989</v>
      </c>
      <c r="G87" s="76">
        <f>SUM(G84:G86)</f>
        <v>1.8646691487816846E-2</v>
      </c>
      <c r="H87" s="77"/>
      <c r="I87" s="66" t="s">
        <v>273</v>
      </c>
      <c r="J87" s="1">
        <f t="shared" si="3"/>
        <v>9</v>
      </c>
    </row>
    <row r="88" spans="1:10" ht="16.5" thickTop="1" x14ac:dyDescent="0.25">
      <c r="A88" s="1">
        <f t="shared" si="2"/>
        <v>10</v>
      </c>
      <c r="I88" s="66"/>
      <c r="J88" s="1">
        <f t="shared" si="3"/>
        <v>10</v>
      </c>
    </row>
    <row r="89" spans="1:10" ht="16.5" thickBot="1" x14ac:dyDescent="0.3">
      <c r="A89" s="1">
        <f t="shared" si="2"/>
        <v>11</v>
      </c>
      <c r="B89" s="63" t="s">
        <v>274</v>
      </c>
      <c r="G89" s="76">
        <f>G85+G86</f>
        <v>0</v>
      </c>
      <c r="H89" s="77"/>
      <c r="I89" s="66" t="s">
        <v>275</v>
      </c>
      <c r="J89" s="1">
        <f t="shared" si="3"/>
        <v>11</v>
      </c>
    </row>
    <row r="90" spans="1:10" ht="17.25" thickTop="1" thickBot="1" x14ac:dyDescent="0.3">
      <c r="A90" s="81">
        <f t="shared" si="2"/>
        <v>12</v>
      </c>
      <c r="B90" s="95"/>
      <c r="C90" s="82"/>
      <c r="D90" s="82"/>
      <c r="E90" s="82"/>
      <c r="F90" s="82"/>
      <c r="G90" s="96"/>
      <c r="H90" s="96"/>
      <c r="I90" s="83"/>
      <c r="J90" s="81">
        <f t="shared" si="3"/>
        <v>12</v>
      </c>
    </row>
    <row r="91" spans="1:10" x14ac:dyDescent="0.25">
      <c r="A91" s="1">
        <f t="shared" si="2"/>
        <v>13</v>
      </c>
      <c r="I91" s="66"/>
      <c r="J91" s="1">
        <f t="shared" si="3"/>
        <v>13</v>
      </c>
    </row>
    <row r="92" spans="1:10" ht="16.5" thickBot="1" x14ac:dyDescent="0.3">
      <c r="A92" s="1">
        <f t="shared" si="2"/>
        <v>14</v>
      </c>
      <c r="B92" s="63" t="s">
        <v>259</v>
      </c>
      <c r="G92" s="84">
        <v>0</v>
      </c>
      <c r="I92" s="66" t="s">
        <v>276</v>
      </c>
      <c r="J92" s="1">
        <f t="shared" si="3"/>
        <v>14</v>
      </c>
    </row>
    <row r="93" spans="1:10" ht="16.5" thickTop="1" x14ac:dyDescent="0.25">
      <c r="A93" s="1">
        <f t="shared" si="2"/>
        <v>15</v>
      </c>
      <c r="C93" s="59" t="s">
        <v>237</v>
      </c>
      <c r="D93" s="59" t="s">
        <v>238</v>
      </c>
      <c r="E93" s="59" t="s">
        <v>239</v>
      </c>
      <c r="F93" s="59"/>
      <c r="G93" s="59" t="s">
        <v>240</v>
      </c>
      <c r="I93" s="66"/>
      <c r="J93" s="1">
        <f t="shared" si="3"/>
        <v>15</v>
      </c>
    </row>
    <row r="94" spans="1:10" x14ac:dyDescent="0.25">
      <c r="A94" s="1">
        <f t="shared" si="2"/>
        <v>16</v>
      </c>
      <c r="D94" s="1" t="s">
        <v>241</v>
      </c>
      <c r="E94" s="1" t="s">
        <v>242</v>
      </c>
      <c r="F94" s="1"/>
      <c r="G94" s="1" t="s">
        <v>243</v>
      </c>
      <c r="I94" s="66"/>
      <c r="J94" s="1">
        <f t="shared" si="3"/>
        <v>16</v>
      </c>
    </row>
    <row r="95" spans="1:10" ht="18.75" x14ac:dyDescent="0.25">
      <c r="A95" s="1">
        <f t="shared" si="2"/>
        <v>17</v>
      </c>
      <c r="B95" s="63" t="s">
        <v>244</v>
      </c>
      <c r="C95" s="8" t="s">
        <v>269</v>
      </c>
      <c r="D95" s="8" t="s">
        <v>246</v>
      </c>
      <c r="E95" s="8" t="s">
        <v>247</v>
      </c>
      <c r="F95" s="8"/>
      <c r="G95" s="8" t="s">
        <v>248</v>
      </c>
      <c r="I95" s="66"/>
      <c r="J95" s="1">
        <f t="shared" si="3"/>
        <v>17</v>
      </c>
    </row>
    <row r="96" spans="1:10" x14ac:dyDescent="0.25">
      <c r="A96" s="1">
        <f t="shared" si="2"/>
        <v>18</v>
      </c>
      <c r="I96" s="66"/>
      <c r="J96" s="1">
        <f t="shared" si="3"/>
        <v>18</v>
      </c>
    </row>
    <row r="97" spans="1:10" x14ac:dyDescent="0.25">
      <c r="A97" s="1">
        <f t="shared" si="2"/>
        <v>19</v>
      </c>
      <c r="B97" s="4" t="s">
        <v>249</v>
      </c>
      <c r="C97" s="58">
        <f>G17</f>
        <v>8720787.1579999998</v>
      </c>
      <c r="D97" s="77">
        <f>C97/C$100</f>
        <v>0.46809594123203746</v>
      </c>
      <c r="E97" s="89">
        <v>0</v>
      </c>
      <c r="G97" s="77">
        <f>D97*E97</f>
        <v>0</v>
      </c>
      <c r="I97" s="66" t="s">
        <v>261</v>
      </c>
      <c r="J97" s="1">
        <f t="shared" si="3"/>
        <v>19</v>
      </c>
    </row>
    <row r="98" spans="1:10" x14ac:dyDescent="0.25">
      <c r="A98" s="1">
        <f t="shared" si="2"/>
        <v>20</v>
      </c>
      <c r="B98" s="4" t="s">
        <v>251</v>
      </c>
      <c r="C98" s="20">
        <f>G30</f>
        <v>0</v>
      </c>
      <c r="D98" s="77">
        <f>C98/C$100</f>
        <v>0</v>
      </c>
      <c r="E98" s="89">
        <v>0</v>
      </c>
      <c r="G98" s="77">
        <f>D98*E98</f>
        <v>0</v>
      </c>
      <c r="I98" s="66" t="s">
        <v>261</v>
      </c>
      <c r="J98" s="1">
        <f t="shared" si="3"/>
        <v>20</v>
      </c>
    </row>
    <row r="99" spans="1:10" x14ac:dyDescent="0.25">
      <c r="A99" s="1">
        <f t="shared" si="2"/>
        <v>21</v>
      </c>
      <c r="B99" s="4" t="s">
        <v>253</v>
      </c>
      <c r="C99" s="20">
        <f>G39</f>
        <v>9909554.1670000013</v>
      </c>
      <c r="D99" s="85">
        <f>C99/C$100</f>
        <v>0.53190405876796243</v>
      </c>
      <c r="E99" s="62">
        <f>G92</f>
        <v>0</v>
      </c>
      <c r="G99" s="85">
        <f>D99*E99</f>
        <v>0</v>
      </c>
      <c r="I99" s="66" t="s">
        <v>277</v>
      </c>
      <c r="J99" s="1">
        <f t="shared" si="3"/>
        <v>21</v>
      </c>
    </row>
    <row r="100" spans="1:10" ht="16.5" thickBot="1" x14ac:dyDescent="0.3">
      <c r="A100" s="1">
        <f t="shared" si="2"/>
        <v>22</v>
      </c>
      <c r="B100" s="4" t="s">
        <v>255</v>
      </c>
      <c r="C100" s="80">
        <f>SUM(C97:C99)</f>
        <v>18630341.325000003</v>
      </c>
      <c r="D100" s="76">
        <f>SUM(D97:D99)</f>
        <v>0.99999999999999989</v>
      </c>
      <c r="G100" s="76">
        <f>SUM(G97:G99)</f>
        <v>0</v>
      </c>
      <c r="I100" s="66" t="s">
        <v>128</v>
      </c>
      <c r="J100" s="1">
        <f t="shared" si="3"/>
        <v>22</v>
      </c>
    </row>
    <row r="101" spans="1:10" ht="16.5" thickTop="1" x14ac:dyDescent="0.25">
      <c r="A101" s="1">
        <f t="shared" si="2"/>
        <v>23</v>
      </c>
      <c r="I101" s="66"/>
      <c r="J101" s="1">
        <f t="shared" si="3"/>
        <v>23</v>
      </c>
    </row>
    <row r="102" spans="1:10" ht="16.5" thickBot="1" x14ac:dyDescent="0.3">
      <c r="A102" s="1">
        <f t="shared" si="2"/>
        <v>24</v>
      </c>
      <c r="B102" s="63" t="s">
        <v>264</v>
      </c>
      <c r="G102" s="76">
        <f>G99</f>
        <v>0</v>
      </c>
      <c r="I102" s="66" t="s">
        <v>278</v>
      </c>
      <c r="J102" s="1">
        <f t="shared" si="3"/>
        <v>24</v>
      </c>
    </row>
    <row r="103" spans="1:10" ht="16.5" thickTop="1" x14ac:dyDescent="0.25">
      <c r="B103" s="63"/>
      <c r="G103" s="77"/>
      <c r="I103" s="66"/>
      <c r="J103" s="1"/>
    </row>
    <row r="104" spans="1:10" ht="18.75" x14ac:dyDescent="0.25">
      <c r="A104" s="93">
        <v>1</v>
      </c>
      <c r="B104" s="4" t="s">
        <v>279</v>
      </c>
      <c r="G104" s="77"/>
      <c r="I104" s="66"/>
      <c r="J104" s="1"/>
    </row>
    <row r="105" spans="1:10" ht="18.75" x14ac:dyDescent="0.25">
      <c r="A105" s="93">
        <v>2</v>
      </c>
      <c r="B105" s="4" t="s">
        <v>266</v>
      </c>
      <c r="G105" s="97"/>
      <c r="H105" s="97"/>
      <c r="J105" s="1" t="s">
        <v>1</v>
      </c>
    </row>
    <row r="106" spans="1:10" ht="18.75" x14ac:dyDescent="0.25">
      <c r="A106" s="93"/>
      <c r="G106" s="97"/>
      <c r="H106" s="97"/>
      <c r="J106" s="1"/>
    </row>
    <row r="107" spans="1:10" ht="18.75" x14ac:dyDescent="0.25">
      <c r="A107" s="93"/>
      <c r="G107" s="97"/>
      <c r="H107" s="97"/>
      <c r="J107" s="1"/>
    </row>
    <row r="108" spans="1:10" x14ac:dyDescent="0.25">
      <c r="B108" s="377" t="s">
        <v>0</v>
      </c>
      <c r="C108" s="377"/>
      <c r="D108" s="377"/>
      <c r="E108" s="377"/>
      <c r="F108" s="377"/>
      <c r="G108" s="377"/>
      <c r="H108" s="377"/>
      <c r="I108" s="377"/>
      <c r="J108" s="1"/>
    </row>
    <row r="109" spans="1:10" x14ac:dyDescent="0.25">
      <c r="B109" s="377" t="s">
        <v>184</v>
      </c>
      <c r="C109" s="377"/>
      <c r="D109" s="377"/>
      <c r="E109" s="377"/>
      <c r="F109" s="377"/>
      <c r="G109" s="377"/>
      <c r="H109" s="377"/>
      <c r="I109" s="377"/>
      <c r="J109" s="1"/>
    </row>
    <row r="110" spans="1:10" x14ac:dyDescent="0.25">
      <c r="B110" s="377" t="s">
        <v>185</v>
      </c>
      <c r="C110" s="377"/>
      <c r="D110" s="377"/>
      <c r="E110" s="377"/>
      <c r="F110" s="377"/>
      <c r="G110" s="377"/>
      <c r="H110" s="377"/>
      <c r="I110" s="377"/>
      <c r="J110" s="1"/>
    </row>
    <row r="111" spans="1:10" x14ac:dyDescent="0.25">
      <c r="B111" s="373" t="str">
        <f>B5</f>
        <v>Base Period &amp; True-Up Period 12 - Months Ending December 31, 2023</v>
      </c>
      <c r="C111" s="373"/>
      <c r="D111" s="373"/>
      <c r="E111" s="373"/>
      <c r="F111" s="373"/>
      <c r="G111" s="373"/>
      <c r="H111" s="373"/>
      <c r="I111" s="373"/>
      <c r="J111" s="1"/>
    </row>
    <row r="112" spans="1:10" x14ac:dyDescent="0.25">
      <c r="B112" s="375" t="s">
        <v>5</v>
      </c>
      <c r="C112" s="376"/>
      <c r="D112" s="376"/>
      <c r="E112" s="376"/>
      <c r="F112" s="376"/>
      <c r="G112" s="376"/>
      <c r="H112" s="376"/>
      <c r="I112" s="376"/>
      <c r="J112" s="1"/>
    </row>
    <row r="113" spans="1:12" x14ac:dyDescent="0.25">
      <c r="B113" s="1"/>
      <c r="C113" s="1"/>
      <c r="D113" s="1"/>
      <c r="E113" s="1"/>
      <c r="F113" s="1"/>
      <c r="G113" s="1"/>
      <c r="H113" s="1"/>
      <c r="I113" s="66"/>
      <c r="J113" s="1"/>
    </row>
    <row r="114" spans="1:12" x14ac:dyDescent="0.25">
      <c r="A114" s="1" t="s">
        <v>6</v>
      </c>
      <c r="B114" s="2"/>
      <c r="C114" s="2"/>
      <c r="D114" s="2"/>
      <c r="E114" s="2"/>
      <c r="F114" s="2"/>
      <c r="G114" s="2"/>
      <c r="H114" s="2"/>
      <c r="I114" s="66"/>
      <c r="J114" s="1" t="s">
        <v>6</v>
      </c>
    </row>
    <row r="115" spans="1:12" x14ac:dyDescent="0.25">
      <c r="A115" s="1" t="s">
        <v>7</v>
      </c>
      <c r="B115" s="1"/>
      <c r="C115" s="1"/>
      <c r="D115" s="1"/>
      <c r="E115" s="1"/>
      <c r="F115" s="1"/>
      <c r="G115" s="8" t="s">
        <v>8</v>
      </c>
      <c r="H115" s="2"/>
      <c r="I115" s="68" t="s">
        <v>9</v>
      </c>
      <c r="J115" s="1" t="s">
        <v>7</v>
      </c>
    </row>
    <row r="116" spans="1:12" x14ac:dyDescent="0.25">
      <c r="G116" s="1"/>
      <c r="H116" s="1"/>
      <c r="I116" s="66"/>
      <c r="J116" s="1"/>
    </row>
    <row r="117" spans="1:12" ht="18.75" x14ac:dyDescent="0.25">
      <c r="A117" s="1">
        <v>1</v>
      </c>
      <c r="B117" s="63" t="s">
        <v>280</v>
      </c>
      <c r="E117" s="2"/>
      <c r="F117" s="2"/>
      <c r="G117" s="99"/>
      <c r="H117" s="99"/>
      <c r="I117" s="66"/>
      <c r="J117" s="1">
        <v>1</v>
      </c>
    </row>
    <row r="118" spans="1:12" x14ac:dyDescent="0.25">
      <c r="A118" s="1">
        <f>A117+1</f>
        <v>2</v>
      </c>
      <c r="B118" s="39"/>
      <c r="E118" s="2"/>
      <c r="F118" s="2"/>
      <c r="G118" s="99"/>
      <c r="H118" s="99"/>
      <c r="I118" s="66"/>
      <c r="J118" s="1">
        <f>J117+1</f>
        <v>2</v>
      </c>
    </row>
    <row r="119" spans="1:12" x14ac:dyDescent="0.25">
      <c r="A119" s="1">
        <f>A118+1</f>
        <v>3</v>
      </c>
      <c r="B119" s="63" t="s">
        <v>281</v>
      </c>
      <c r="E119" s="2"/>
      <c r="F119" s="2"/>
      <c r="G119" s="99"/>
      <c r="H119" s="99"/>
      <c r="I119" s="66"/>
      <c r="J119" s="1">
        <f>J118+1</f>
        <v>3</v>
      </c>
    </row>
    <row r="120" spans="1:12" x14ac:dyDescent="0.25">
      <c r="A120" s="1">
        <f>A119+1</f>
        <v>4</v>
      </c>
      <c r="B120" s="2"/>
      <c r="C120" s="2"/>
      <c r="D120" s="2"/>
      <c r="E120" s="2"/>
      <c r="F120" s="2"/>
      <c r="G120" s="99"/>
      <c r="H120" s="99"/>
      <c r="I120" s="66"/>
      <c r="J120" s="1">
        <f>J119+1</f>
        <v>4</v>
      </c>
    </row>
    <row r="121" spans="1:12" x14ac:dyDescent="0.25">
      <c r="A121" s="1">
        <f t="shared" ref="A121:A182" si="4">A120+1</f>
        <v>5</v>
      </c>
      <c r="B121" s="11" t="s">
        <v>282</v>
      </c>
      <c r="C121" s="2"/>
      <c r="D121" s="2"/>
      <c r="E121" s="2"/>
      <c r="F121" s="2"/>
      <c r="G121" s="99"/>
      <c r="H121" s="99"/>
      <c r="I121" s="100"/>
      <c r="J121" s="1">
        <f t="shared" ref="J121:J182" si="5">J120+1</f>
        <v>5</v>
      </c>
    </row>
    <row r="122" spans="1:12" x14ac:dyDescent="0.25">
      <c r="A122" s="1">
        <f t="shared" si="4"/>
        <v>6</v>
      </c>
      <c r="B122" s="4" t="s">
        <v>283</v>
      </c>
      <c r="D122" s="2"/>
      <c r="E122" s="2"/>
      <c r="F122" s="2"/>
      <c r="G122" s="101">
        <f>G52</f>
        <v>5.3722309935564205E-2</v>
      </c>
      <c r="H122" s="2"/>
      <c r="I122" s="66" t="s">
        <v>284</v>
      </c>
      <c r="J122" s="1">
        <f t="shared" si="5"/>
        <v>6</v>
      </c>
      <c r="K122" s="1"/>
    </row>
    <row r="123" spans="1:12" x14ac:dyDescent="0.25">
      <c r="A123" s="1">
        <f t="shared" si="4"/>
        <v>7</v>
      </c>
      <c r="B123" s="4" t="s">
        <v>285</v>
      </c>
      <c r="D123" s="2"/>
      <c r="E123" s="2"/>
      <c r="F123" s="2"/>
      <c r="G123" s="53">
        <v>3917.7441587128469</v>
      </c>
      <c r="H123" s="2"/>
      <c r="I123" s="66" t="s">
        <v>286</v>
      </c>
      <c r="J123" s="1">
        <f t="shared" si="5"/>
        <v>7</v>
      </c>
      <c r="K123" s="1"/>
    </row>
    <row r="124" spans="1:12" x14ac:dyDescent="0.25">
      <c r="A124" s="1">
        <f t="shared" si="4"/>
        <v>8</v>
      </c>
      <c r="B124" s="4" t="s">
        <v>287</v>
      </c>
      <c r="D124" s="2"/>
      <c r="E124" s="2"/>
      <c r="F124" s="2"/>
      <c r="G124" s="102">
        <v>11020.262002440008</v>
      </c>
      <c r="H124" s="2"/>
      <c r="I124" s="94" t="s">
        <v>288</v>
      </c>
      <c r="J124" s="1">
        <f t="shared" si="5"/>
        <v>8</v>
      </c>
      <c r="K124" s="2"/>
    </row>
    <row r="125" spans="1:12" x14ac:dyDescent="0.25">
      <c r="A125" s="1">
        <f t="shared" si="4"/>
        <v>9</v>
      </c>
      <c r="B125" s="4" t="s">
        <v>289</v>
      </c>
      <c r="D125" s="2"/>
      <c r="E125" s="103"/>
      <c r="F125" s="2"/>
      <c r="G125" s="218">
        <f>+'Pg3 Rev BK-1 TO6 C1'!E138</f>
        <v>5320045.9660197021</v>
      </c>
      <c r="H125" s="14" t="s">
        <v>36</v>
      </c>
      <c r="I125" s="66" t="s">
        <v>290</v>
      </c>
      <c r="J125" s="1">
        <f t="shared" si="5"/>
        <v>9</v>
      </c>
    </row>
    <row r="126" spans="1:12" x14ac:dyDescent="0.25">
      <c r="A126" s="1">
        <f t="shared" si="4"/>
        <v>10</v>
      </c>
      <c r="B126" s="4" t="s">
        <v>291</v>
      </c>
      <c r="D126" s="62"/>
      <c r="E126" s="2"/>
      <c r="F126" s="2"/>
      <c r="G126" s="104" t="s">
        <v>292</v>
      </c>
      <c r="H126" s="2"/>
      <c r="I126" s="66" t="s">
        <v>293</v>
      </c>
      <c r="J126" s="1">
        <f t="shared" si="5"/>
        <v>10</v>
      </c>
      <c r="L126" s="105"/>
    </row>
    <row r="127" spans="1:12" x14ac:dyDescent="0.25">
      <c r="A127" s="1">
        <f t="shared" si="4"/>
        <v>11</v>
      </c>
      <c r="G127" s="1"/>
      <c r="H127" s="1"/>
      <c r="J127" s="1">
        <f t="shared" si="5"/>
        <v>11</v>
      </c>
    </row>
    <row r="128" spans="1:12" x14ac:dyDescent="0.25">
      <c r="A128" s="1">
        <f t="shared" si="4"/>
        <v>12</v>
      </c>
      <c r="B128" s="4" t="s">
        <v>294</v>
      </c>
      <c r="D128" s="2"/>
      <c r="E128" s="2"/>
      <c r="F128" s="2"/>
      <c r="G128" s="106">
        <f>(((G122)+(G124/G125))*G126-(G123/G125))/(1-G126)</f>
        <v>1.3899088554346139E-2</v>
      </c>
      <c r="H128" s="106"/>
      <c r="I128" s="66" t="s">
        <v>295</v>
      </c>
      <c r="J128" s="1">
        <f t="shared" si="5"/>
        <v>12</v>
      </c>
      <c r="L128" s="107"/>
    </row>
    <row r="129" spans="1:11" x14ac:dyDescent="0.25">
      <c r="A129" s="1">
        <f t="shared" si="4"/>
        <v>13</v>
      </c>
      <c r="B129" s="31" t="s">
        <v>296</v>
      </c>
      <c r="G129" s="1"/>
      <c r="H129" s="1"/>
      <c r="J129" s="1">
        <f t="shared" si="5"/>
        <v>13</v>
      </c>
    </row>
    <row r="130" spans="1:11" x14ac:dyDescent="0.25">
      <c r="A130" s="1">
        <f t="shared" si="4"/>
        <v>14</v>
      </c>
      <c r="G130" s="108"/>
      <c r="H130" s="1"/>
      <c r="J130" s="1">
        <f t="shared" si="5"/>
        <v>14</v>
      </c>
    </row>
    <row r="131" spans="1:11" x14ac:dyDescent="0.25">
      <c r="A131" s="1">
        <f t="shared" si="4"/>
        <v>15</v>
      </c>
      <c r="B131" s="63" t="s">
        <v>297</v>
      </c>
      <c r="C131" s="2"/>
      <c r="D131" s="2"/>
      <c r="E131" s="2"/>
      <c r="F131" s="2"/>
      <c r="G131" s="109"/>
      <c r="H131" s="109"/>
      <c r="I131" s="110"/>
      <c r="J131" s="1">
        <f t="shared" si="5"/>
        <v>15</v>
      </c>
      <c r="K131" s="111"/>
    </row>
    <row r="132" spans="1:11" x14ac:dyDescent="0.25">
      <c r="A132" s="1">
        <f t="shared" si="4"/>
        <v>16</v>
      </c>
      <c r="B132" s="112"/>
      <c r="C132" s="2"/>
      <c r="D132" s="2"/>
      <c r="E132" s="2"/>
      <c r="F132" s="2"/>
      <c r="G132" s="109"/>
      <c r="H132" s="109"/>
      <c r="I132" s="113"/>
      <c r="J132" s="1">
        <f t="shared" si="5"/>
        <v>16</v>
      </c>
      <c r="K132" s="2"/>
    </row>
    <row r="133" spans="1:11" x14ac:dyDescent="0.25">
      <c r="A133" s="1">
        <f t="shared" si="4"/>
        <v>17</v>
      </c>
      <c r="B133" s="11" t="s">
        <v>282</v>
      </c>
      <c r="C133" s="2"/>
      <c r="D133" s="2"/>
      <c r="E133" s="2"/>
      <c r="F133" s="2"/>
      <c r="G133" s="109"/>
      <c r="H133" s="109"/>
      <c r="I133" s="113"/>
      <c r="J133" s="1">
        <f t="shared" si="5"/>
        <v>17</v>
      </c>
      <c r="K133" s="2"/>
    </row>
    <row r="134" spans="1:11" x14ac:dyDescent="0.25">
      <c r="A134" s="1">
        <f t="shared" si="4"/>
        <v>18</v>
      </c>
      <c r="B134" s="4" t="s">
        <v>283</v>
      </c>
      <c r="D134" s="2"/>
      <c r="E134" s="2"/>
      <c r="F134" s="2"/>
      <c r="G134" s="77">
        <f>G122</f>
        <v>5.3722309935564205E-2</v>
      </c>
      <c r="H134" s="77"/>
      <c r="I134" s="66" t="s">
        <v>298</v>
      </c>
      <c r="J134" s="1">
        <f t="shared" si="5"/>
        <v>18</v>
      </c>
      <c r="K134" s="1"/>
    </row>
    <row r="135" spans="1:11" x14ac:dyDescent="0.25">
      <c r="A135" s="1">
        <f t="shared" si="4"/>
        <v>19</v>
      </c>
      <c r="B135" s="4" t="s">
        <v>299</v>
      </c>
      <c r="D135" s="2"/>
      <c r="E135" s="2"/>
      <c r="F135" s="2"/>
      <c r="G135" s="114">
        <v>0</v>
      </c>
      <c r="H135" s="77"/>
      <c r="I135" s="66" t="s">
        <v>300</v>
      </c>
      <c r="J135" s="1">
        <f t="shared" si="5"/>
        <v>19</v>
      </c>
      <c r="K135" s="1"/>
    </row>
    <row r="136" spans="1:11" x14ac:dyDescent="0.25">
      <c r="A136" s="1">
        <f t="shared" si="4"/>
        <v>20</v>
      </c>
      <c r="B136" s="4" t="s">
        <v>287</v>
      </c>
      <c r="D136" s="2"/>
      <c r="E136" s="2"/>
      <c r="F136" s="2"/>
      <c r="G136" s="114">
        <f>G124</f>
        <v>11020.262002440008</v>
      </c>
      <c r="H136" s="114"/>
      <c r="I136" s="66" t="s">
        <v>301</v>
      </c>
      <c r="J136" s="1">
        <f t="shared" si="5"/>
        <v>20</v>
      </c>
      <c r="K136" s="1"/>
    </row>
    <row r="137" spans="1:11" x14ac:dyDescent="0.25">
      <c r="A137" s="1">
        <f t="shared" si="4"/>
        <v>21</v>
      </c>
      <c r="B137" s="4" t="s">
        <v>289</v>
      </c>
      <c r="D137" s="2"/>
      <c r="E137" s="2"/>
      <c r="F137" s="2"/>
      <c r="G137" s="19">
        <f>G125</f>
        <v>5320045.9660197021</v>
      </c>
      <c r="H137" s="14"/>
      <c r="I137" s="66" t="s">
        <v>302</v>
      </c>
      <c r="J137" s="1">
        <f t="shared" si="5"/>
        <v>21</v>
      </c>
      <c r="K137" s="1"/>
    </row>
    <row r="138" spans="1:11" x14ac:dyDescent="0.25">
      <c r="A138" s="1">
        <f t="shared" si="4"/>
        <v>22</v>
      </c>
      <c r="B138" s="4" t="s">
        <v>303</v>
      </c>
      <c r="D138" s="2"/>
      <c r="E138" s="2"/>
      <c r="F138" s="2"/>
      <c r="G138" s="106">
        <f>G128</f>
        <v>1.3899088554346139E-2</v>
      </c>
      <c r="H138" s="106"/>
      <c r="I138" s="66" t="s">
        <v>304</v>
      </c>
      <c r="J138" s="1">
        <f t="shared" si="5"/>
        <v>22</v>
      </c>
    </row>
    <row r="139" spans="1:11" x14ac:dyDescent="0.25">
      <c r="A139" s="1">
        <f t="shared" si="4"/>
        <v>23</v>
      </c>
      <c r="B139" s="4" t="s">
        <v>305</v>
      </c>
      <c r="D139" s="2"/>
      <c r="E139" s="2"/>
      <c r="F139" s="2"/>
      <c r="G139" s="104" t="s">
        <v>306</v>
      </c>
      <c r="H139" s="2"/>
      <c r="I139" s="66" t="s">
        <v>307</v>
      </c>
      <c r="J139" s="1">
        <f t="shared" si="5"/>
        <v>23</v>
      </c>
    </row>
    <row r="140" spans="1:11" x14ac:dyDescent="0.25">
      <c r="A140" s="1">
        <f t="shared" si="4"/>
        <v>24</v>
      </c>
      <c r="B140" s="3"/>
      <c r="D140" s="2"/>
      <c r="E140" s="2"/>
      <c r="F140" s="2"/>
      <c r="G140" s="115"/>
      <c r="H140" s="115"/>
      <c r="I140" s="113"/>
      <c r="J140" s="1">
        <f t="shared" si="5"/>
        <v>24</v>
      </c>
    </row>
    <row r="141" spans="1:11" x14ac:dyDescent="0.25">
      <c r="A141" s="1">
        <f t="shared" si="4"/>
        <v>25</v>
      </c>
      <c r="B141" s="4" t="s">
        <v>308</v>
      </c>
      <c r="C141" s="1"/>
      <c r="D141" s="1"/>
      <c r="E141" s="2"/>
      <c r="F141" s="2"/>
      <c r="G141" s="116">
        <f>(((G134)+(G136/G137)+G128)*G139-(G135/G137))/(1-G139)</f>
        <v>6.7582806972612802E-3</v>
      </c>
      <c r="H141" s="106"/>
      <c r="I141" s="66" t="s">
        <v>309</v>
      </c>
      <c r="J141" s="1">
        <f t="shared" si="5"/>
        <v>25</v>
      </c>
    </row>
    <row r="142" spans="1:11" x14ac:dyDescent="0.25">
      <c r="A142" s="1">
        <f t="shared" si="4"/>
        <v>26</v>
      </c>
      <c r="B142" s="31" t="s">
        <v>310</v>
      </c>
      <c r="G142" s="1"/>
      <c r="H142" s="1"/>
      <c r="I142" s="66"/>
      <c r="J142" s="1">
        <f t="shared" si="5"/>
        <v>26</v>
      </c>
      <c r="K142" s="1"/>
    </row>
    <row r="143" spans="1:11" x14ac:dyDescent="0.25">
      <c r="A143" s="1">
        <f t="shared" si="4"/>
        <v>27</v>
      </c>
      <c r="G143" s="1"/>
      <c r="H143" s="1"/>
      <c r="I143" s="66"/>
      <c r="J143" s="1">
        <f t="shared" si="5"/>
        <v>27</v>
      </c>
      <c r="K143" s="1"/>
    </row>
    <row r="144" spans="1:11" x14ac:dyDescent="0.25">
      <c r="A144" s="1">
        <f t="shared" si="4"/>
        <v>28</v>
      </c>
      <c r="B144" s="63" t="s">
        <v>311</v>
      </c>
      <c r="G144" s="106">
        <f>G141+G128</f>
        <v>2.0657369251607417E-2</v>
      </c>
      <c r="H144" s="106"/>
      <c r="I144" s="66" t="s">
        <v>312</v>
      </c>
      <c r="J144" s="1">
        <f t="shared" si="5"/>
        <v>28</v>
      </c>
      <c r="K144" s="1"/>
    </row>
    <row r="145" spans="1:12" x14ac:dyDescent="0.25">
      <c r="A145" s="1">
        <f t="shared" si="4"/>
        <v>29</v>
      </c>
      <c r="G145" s="1"/>
      <c r="H145" s="1"/>
      <c r="I145" s="66"/>
      <c r="J145" s="1">
        <f t="shared" si="5"/>
        <v>29</v>
      </c>
      <c r="K145" s="1"/>
    </row>
    <row r="146" spans="1:12" x14ac:dyDescent="0.25">
      <c r="A146" s="1">
        <f t="shared" si="4"/>
        <v>30</v>
      </c>
      <c r="B146" s="63" t="s">
        <v>313</v>
      </c>
      <c r="G146" s="41">
        <f>G50</f>
        <v>7.2369001423381055E-2</v>
      </c>
      <c r="H146" s="2"/>
      <c r="I146" s="66" t="s">
        <v>314</v>
      </c>
      <c r="J146" s="1">
        <f t="shared" si="5"/>
        <v>30</v>
      </c>
      <c r="K146" s="1"/>
    </row>
    <row r="147" spans="1:12" x14ac:dyDescent="0.25">
      <c r="A147" s="1">
        <f t="shared" si="4"/>
        <v>31</v>
      </c>
      <c r="G147" s="77"/>
      <c r="H147" s="77"/>
      <c r="I147" s="66"/>
      <c r="J147" s="1">
        <f t="shared" si="5"/>
        <v>31</v>
      </c>
      <c r="K147" s="1"/>
    </row>
    <row r="148" spans="1:12" ht="19.5" thickBot="1" x14ac:dyDescent="0.3">
      <c r="A148" s="1">
        <f t="shared" si="4"/>
        <v>32</v>
      </c>
      <c r="B148" s="63" t="s">
        <v>315</v>
      </c>
      <c r="G148" s="117">
        <f>G144+G146</f>
        <v>9.3026370674988479E-2</v>
      </c>
      <c r="H148" s="106"/>
      <c r="I148" s="66" t="s">
        <v>316</v>
      </c>
      <c r="J148" s="1">
        <f t="shared" si="5"/>
        <v>32</v>
      </c>
      <c r="K148" s="118"/>
      <c r="L148" s="107"/>
    </row>
    <row r="149" spans="1:12" ht="17.25" thickTop="1" thickBot="1" x14ac:dyDescent="0.3">
      <c r="A149" s="81">
        <f t="shared" si="4"/>
        <v>33</v>
      </c>
      <c r="B149" s="82"/>
      <c r="C149" s="82"/>
      <c r="D149" s="82"/>
      <c r="E149" s="82"/>
      <c r="F149" s="82"/>
      <c r="G149" s="81"/>
      <c r="H149" s="81"/>
      <c r="I149" s="83"/>
      <c r="J149" s="81">
        <f t="shared" si="5"/>
        <v>33</v>
      </c>
    </row>
    <row r="150" spans="1:12" x14ac:dyDescent="0.25">
      <c r="A150" s="1">
        <f t="shared" si="4"/>
        <v>34</v>
      </c>
      <c r="G150" s="1"/>
      <c r="H150" s="1"/>
      <c r="I150" s="66"/>
      <c r="J150" s="1">
        <f t="shared" si="5"/>
        <v>34</v>
      </c>
    </row>
    <row r="151" spans="1:12" ht="18.75" x14ac:dyDescent="0.25">
      <c r="A151" s="1">
        <f t="shared" si="4"/>
        <v>35</v>
      </c>
      <c r="B151" s="63" t="s">
        <v>317</v>
      </c>
      <c r="E151" s="2"/>
      <c r="F151" s="2"/>
      <c r="G151" s="99"/>
      <c r="H151" s="99"/>
      <c r="I151" s="66"/>
      <c r="J151" s="1">
        <f t="shared" si="5"/>
        <v>35</v>
      </c>
    </row>
    <row r="152" spans="1:12" x14ac:dyDescent="0.25">
      <c r="A152" s="1">
        <f t="shared" si="4"/>
        <v>36</v>
      </c>
      <c r="B152" s="39"/>
      <c r="E152" s="2"/>
      <c r="F152" s="2"/>
      <c r="G152" s="99"/>
      <c r="H152" s="99"/>
      <c r="I152" s="66"/>
      <c r="J152" s="1">
        <f t="shared" si="5"/>
        <v>36</v>
      </c>
      <c r="L152" s="119"/>
    </row>
    <row r="153" spans="1:12" x14ac:dyDescent="0.25">
      <c r="A153" s="1">
        <f t="shared" si="4"/>
        <v>37</v>
      </c>
      <c r="B153" s="63" t="s">
        <v>281</v>
      </c>
      <c r="E153" s="2"/>
      <c r="F153" s="2"/>
      <c r="G153" s="99"/>
      <c r="H153" s="99"/>
      <c r="I153" s="66"/>
      <c r="J153" s="1">
        <f t="shared" si="5"/>
        <v>37</v>
      </c>
    </row>
    <row r="154" spans="1:12" x14ac:dyDescent="0.25">
      <c r="A154" s="1">
        <f t="shared" si="4"/>
        <v>38</v>
      </c>
      <c r="B154" s="2"/>
      <c r="C154" s="2"/>
      <c r="D154" s="2"/>
      <c r="E154" s="2"/>
      <c r="F154" s="2"/>
      <c r="G154" s="99"/>
      <c r="H154" s="99"/>
      <c r="I154" s="66"/>
      <c r="J154" s="1">
        <f t="shared" si="5"/>
        <v>38</v>
      </c>
    </row>
    <row r="155" spans="1:12" x14ac:dyDescent="0.25">
      <c r="A155" s="1">
        <f t="shared" si="4"/>
        <v>39</v>
      </c>
      <c r="B155" s="11" t="s">
        <v>282</v>
      </c>
      <c r="C155" s="2"/>
      <c r="D155" s="2"/>
      <c r="E155" s="2"/>
      <c r="F155" s="2"/>
      <c r="G155" s="99"/>
      <c r="H155" s="99"/>
      <c r="I155" s="100"/>
      <c r="J155" s="1">
        <f t="shared" si="5"/>
        <v>39</v>
      </c>
    </row>
    <row r="156" spans="1:12" x14ac:dyDescent="0.25">
      <c r="A156" s="1">
        <f t="shared" si="4"/>
        <v>40</v>
      </c>
      <c r="B156" s="4" t="s">
        <v>318</v>
      </c>
      <c r="D156" s="2"/>
      <c r="E156" s="2"/>
      <c r="F156" s="2"/>
      <c r="G156" s="101">
        <f>G65</f>
        <v>0</v>
      </c>
      <c r="H156" s="14"/>
      <c r="I156" s="66" t="s">
        <v>319</v>
      </c>
      <c r="J156" s="1">
        <f t="shared" si="5"/>
        <v>40</v>
      </c>
      <c r="K156" s="1"/>
    </row>
    <row r="157" spans="1:12" x14ac:dyDescent="0.25">
      <c r="A157" s="1">
        <f t="shared" si="4"/>
        <v>41</v>
      </c>
      <c r="B157" s="4" t="s">
        <v>285</v>
      </c>
      <c r="D157" s="2"/>
      <c r="E157" s="2"/>
      <c r="F157" s="2"/>
      <c r="G157" s="121">
        <v>0</v>
      </c>
      <c r="H157" s="2"/>
      <c r="I157" s="66" t="s">
        <v>261</v>
      </c>
      <c r="J157" s="1">
        <f t="shared" si="5"/>
        <v>41</v>
      </c>
      <c r="K157" s="1"/>
    </row>
    <row r="158" spans="1:12" x14ac:dyDescent="0.25">
      <c r="A158" s="1">
        <f t="shared" si="4"/>
        <v>42</v>
      </c>
      <c r="B158" s="4" t="s">
        <v>287</v>
      </c>
      <c r="D158" s="2"/>
      <c r="E158" s="2"/>
      <c r="F158" s="2"/>
      <c r="G158" s="121">
        <v>0</v>
      </c>
      <c r="H158" s="2"/>
      <c r="I158" s="66" t="s">
        <v>261</v>
      </c>
      <c r="J158" s="1">
        <f t="shared" si="5"/>
        <v>42</v>
      </c>
      <c r="K158" s="2"/>
    </row>
    <row r="159" spans="1:12" x14ac:dyDescent="0.25">
      <c r="A159" s="1">
        <f t="shared" si="4"/>
        <v>43</v>
      </c>
      <c r="B159" s="4" t="s">
        <v>289</v>
      </c>
      <c r="D159" s="2"/>
      <c r="E159" s="103"/>
      <c r="F159" s="2"/>
      <c r="G159" s="218">
        <f>+'Pg3 Rev BK-1 TO6 C1'!E138</f>
        <v>5320045.9660197021</v>
      </c>
      <c r="H159" s="14" t="s">
        <v>36</v>
      </c>
      <c r="I159" s="66" t="s">
        <v>290</v>
      </c>
      <c r="J159" s="1">
        <f t="shared" si="5"/>
        <v>43</v>
      </c>
    </row>
    <row r="160" spans="1:12" x14ac:dyDescent="0.25">
      <c r="A160" s="1">
        <f t="shared" si="4"/>
        <v>44</v>
      </c>
      <c r="B160" s="4" t="s">
        <v>291</v>
      </c>
      <c r="D160" s="62"/>
      <c r="E160" s="2"/>
      <c r="F160" s="2"/>
      <c r="G160" s="104" t="s">
        <v>292</v>
      </c>
      <c r="H160" s="2"/>
      <c r="I160" s="66" t="s">
        <v>293</v>
      </c>
      <c r="J160" s="1">
        <f t="shared" si="5"/>
        <v>44</v>
      </c>
      <c r="L160" s="105"/>
    </row>
    <row r="161" spans="1:12" x14ac:dyDescent="0.25">
      <c r="A161" s="1">
        <f t="shared" si="4"/>
        <v>45</v>
      </c>
      <c r="G161" s="1"/>
      <c r="H161" s="1"/>
      <c r="J161" s="1">
        <f t="shared" si="5"/>
        <v>45</v>
      </c>
    </row>
    <row r="162" spans="1:12" x14ac:dyDescent="0.25">
      <c r="A162" s="1">
        <f t="shared" si="4"/>
        <v>46</v>
      </c>
      <c r="B162" s="4" t="s">
        <v>294</v>
      </c>
      <c r="D162" s="2"/>
      <c r="E162" s="2"/>
      <c r="F162" s="2"/>
      <c r="G162" s="106">
        <f>(((G156)+(G158/G159))*G160-(G157/G159))/(1-G160)</f>
        <v>0</v>
      </c>
      <c r="H162" s="14"/>
      <c r="I162" s="66" t="s">
        <v>295</v>
      </c>
      <c r="J162" s="1">
        <f t="shared" si="5"/>
        <v>46</v>
      </c>
      <c r="L162" s="107"/>
    </row>
    <row r="163" spans="1:12" x14ac:dyDescent="0.25">
      <c r="A163" s="1">
        <f t="shared" si="4"/>
        <v>47</v>
      </c>
      <c r="B163" s="31" t="s">
        <v>296</v>
      </c>
      <c r="G163" s="1"/>
      <c r="H163" s="1"/>
      <c r="J163" s="1">
        <f t="shared" si="5"/>
        <v>47</v>
      </c>
    </row>
    <row r="164" spans="1:12" x14ac:dyDescent="0.25">
      <c r="A164" s="1">
        <f t="shared" si="4"/>
        <v>48</v>
      </c>
      <c r="G164" s="1"/>
      <c r="H164" s="1"/>
      <c r="J164" s="1">
        <f t="shared" si="5"/>
        <v>48</v>
      </c>
    </row>
    <row r="165" spans="1:12" x14ac:dyDescent="0.25">
      <c r="A165" s="1">
        <f t="shared" si="4"/>
        <v>49</v>
      </c>
      <c r="B165" s="63" t="s">
        <v>297</v>
      </c>
      <c r="C165" s="2"/>
      <c r="D165" s="2"/>
      <c r="E165" s="2"/>
      <c r="F165" s="2"/>
      <c r="G165" s="109"/>
      <c r="H165" s="109"/>
      <c r="I165" s="110"/>
      <c r="J165" s="1">
        <f t="shared" si="5"/>
        <v>49</v>
      </c>
      <c r="K165" s="111"/>
    </row>
    <row r="166" spans="1:12" x14ac:dyDescent="0.25">
      <c r="A166" s="1">
        <f t="shared" si="4"/>
        <v>50</v>
      </c>
      <c r="B166" s="112"/>
      <c r="C166" s="2"/>
      <c r="D166" s="2"/>
      <c r="E166" s="2"/>
      <c r="F166" s="2"/>
      <c r="G166" s="109"/>
      <c r="H166" s="109"/>
      <c r="I166" s="113"/>
      <c r="J166" s="1">
        <f t="shared" si="5"/>
        <v>50</v>
      </c>
      <c r="K166" s="2"/>
    </row>
    <row r="167" spans="1:12" x14ac:dyDescent="0.25">
      <c r="A167" s="1">
        <f t="shared" si="4"/>
        <v>51</v>
      </c>
      <c r="B167" s="11" t="s">
        <v>282</v>
      </c>
      <c r="C167" s="2"/>
      <c r="D167" s="2"/>
      <c r="E167" s="2"/>
      <c r="F167" s="2"/>
      <c r="G167" s="109"/>
      <c r="H167" s="109"/>
      <c r="I167" s="113"/>
      <c r="J167" s="1">
        <f t="shared" si="5"/>
        <v>51</v>
      </c>
      <c r="K167" s="2"/>
    </row>
    <row r="168" spans="1:12" x14ac:dyDescent="0.25">
      <c r="A168" s="1">
        <f t="shared" si="4"/>
        <v>52</v>
      </c>
      <c r="B168" s="4" t="s">
        <v>318</v>
      </c>
      <c r="D168" s="2"/>
      <c r="E168" s="2"/>
      <c r="F168" s="2"/>
      <c r="G168" s="77">
        <f>G156</f>
        <v>0</v>
      </c>
      <c r="H168" s="14"/>
      <c r="I168" s="66" t="s">
        <v>320</v>
      </c>
      <c r="J168" s="1">
        <f t="shared" si="5"/>
        <v>52</v>
      </c>
      <c r="K168" s="1"/>
    </row>
    <row r="169" spans="1:12" x14ac:dyDescent="0.25">
      <c r="A169" s="1">
        <f t="shared" si="4"/>
        <v>53</v>
      </c>
      <c r="B169" s="4" t="s">
        <v>299</v>
      </c>
      <c r="D169" s="2"/>
      <c r="E169" s="2"/>
      <c r="F169" s="2"/>
      <c r="G169" s="121">
        <v>0</v>
      </c>
      <c r="H169" s="77"/>
      <c r="I169" s="66" t="s">
        <v>261</v>
      </c>
      <c r="J169" s="1">
        <f t="shared" si="5"/>
        <v>53</v>
      </c>
      <c r="K169" s="1"/>
    </row>
    <row r="170" spans="1:12" x14ac:dyDescent="0.25">
      <c r="A170" s="1">
        <f t="shared" si="4"/>
        <v>54</v>
      </c>
      <c r="B170" s="4" t="s">
        <v>287</v>
      </c>
      <c r="D170" s="2"/>
      <c r="E170" s="2"/>
      <c r="F170" s="2"/>
      <c r="G170" s="19">
        <f>G158</f>
        <v>0</v>
      </c>
      <c r="H170" s="114"/>
      <c r="I170" s="66" t="s">
        <v>321</v>
      </c>
      <c r="J170" s="1">
        <f t="shared" si="5"/>
        <v>54</v>
      </c>
      <c r="K170" s="1"/>
    </row>
    <row r="171" spans="1:12" x14ac:dyDescent="0.25">
      <c r="A171" s="1">
        <f t="shared" si="4"/>
        <v>55</v>
      </c>
      <c r="B171" s="4" t="s">
        <v>289</v>
      </c>
      <c r="D171" s="2"/>
      <c r="E171" s="2"/>
      <c r="F171" s="2"/>
      <c r="G171" s="19">
        <f>G159</f>
        <v>5320045.9660197021</v>
      </c>
      <c r="H171" s="14"/>
      <c r="I171" s="66" t="s">
        <v>322</v>
      </c>
      <c r="J171" s="1">
        <f t="shared" si="5"/>
        <v>55</v>
      </c>
      <c r="K171" s="1"/>
    </row>
    <row r="172" spans="1:12" x14ac:dyDescent="0.25">
      <c r="A172" s="1">
        <f t="shared" si="4"/>
        <v>56</v>
      </c>
      <c r="B172" s="4" t="s">
        <v>303</v>
      </c>
      <c r="D172" s="2"/>
      <c r="E172" s="2"/>
      <c r="F172" s="2"/>
      <c r="G172" s="106">
        <f>G162</f>
        <v>0</v>
      </c>
      <c r="H172" s="14"/>
      <c r="I172" s="66" t="s">
        <v>323</v>
      </c>
      <c r="J172" s="1">
        <f t="shared" si="5"/>
        <v>56</v>
      </c>
    </row>
    <row r="173" spans="1:12" x14ac:dyDescent="0.25">
      <c r="A173" s="1">
        <f t="shared" si="4"/>
        <v>57</v>
      </c>
      <c r="B173" s="4" t="s">
        <v>305</v>
      </c>
      <c r="D173" s="2"/>
      <c r="E173" s="2"/>
      <c r="F173" s="2"/>
      <c r="G173" s="104" t="s">
        <v>306</v>
      </c>
      <c r="H173" s="2"/>
      <c r="I173" s="66" t="s">
        <v>307</v>
      </c>
      <c r="J173" s="1">
        <f t="shared" si="5"/>
        <v>57</v>
      </c>
    </row>
    <row r="174" spans="1:12" x14ac:dyDescent="0.25">
      <c r="A174" s="1">
        <f t="shared" si="4"/>
        <v>58</v>
      </c>
      <c r="B174" s="3"/>
      <c r="D174" s="2"/>
      <c r="E174" s="2"/>
      <c r="F174" s="2"/>
      <c r="G174" s="115"/>
      <c r="H174" s="115"/>
      <c r="I174" s="113"/>
      <c r="J174" s="1">
        <f t="shared" si="5"/>
        <v>58</v>
      </c>
      <c r="K174" s="124"/>
    </row>
    <row r="175" spans="1:12" x14ac:dyDescent="0.25">
      <c r="A175" s="1">
        <f t="shared" si="4"/>
        <v>59</v>
      </c>
      <c r="B175" s="4" t="s">
        <v>308</v>
      </c>
      <c r="C175" s="1"/>
      <c r="D175" s="1"/>
      <c r="E175" s="2"/>
      <c r="F175" s="2"/>
      <c r="G175" s="116">
        <f>(((G168)+(G170/G171)+G162)*G173-(G169/G171))/(1-G173)</f>
        <v>0</v>
      </c>
      <c r="H175" s="14"/>
      <c r="I175" s="66" t="s">
        <v>309</v>
      </c>
      <c r="J175" s="1">
        <f t="shared" si="5"/>
        <v>59</v>
      </c>
    </row>
    <row r="176" spans="1:12" x14ac:dyDescent="0.25">
      <c r="A176" s="1">
        <f t="shared" si="4"/>
        <v>60</v>
      </c>
      <c r="B176" s="31" t="s">
        <v>310</v>
      </c>
      <c r="G176" s="1"/>
      <c r="H176" s="1"/>
      <c r="I176" s="66"/>
      <c r="J176" s="1">
        <f t="shared" si="5"/>
        <v>60</v>
      </c>
      <c r="K176" s="1"/>
    </row>
    <row r="177" spans="1:12" x14ac:dyDescent="0.25">
      <c r="A177" s="1">
        <f t="shared" si="4"/>
        <v>61</v>
      </c>
      <c r="G177" s="1"/>
      <c r="H177" s="1"/>
      <c r="I177" s="66"/>
      <c r="J177" s="1">
        <f t="shared" si="5"/>
        <v>61</v>
      </c>
      <c r="K177" s="1"/>
    </row>
    <row r="178" spans="1:12" x14ac:dyDescent="0.25">
      <c r="A178" s="1">
        <f t="shared" si="4"/>
        <v>62</v>
      </c>
      <c r="B178" s="63" t="s">
        <v>311</v>
      </c>
      <c r="G178" s="106">
        <f>G175+G162</f>
        <v>0</v>
      </c>
      <c r="H178" s="14"/>
      <c r="I178" s="66" t="s">
        <v>324</v>
      </c>
      <c r="J178" s="1">
        <f t="shared" si="5"/>
        <v>62</v>
      </c>
      <c r="K178" s="1"/>
    </row>
    <row r="179" spans="1:12" x14ac:dyDescent="0.25">
      <c r="A179" s="1">
        <f t="shared" si="4"/>
        <v>63</v>
      </c>
      <c r="G179" s="1"/>
      <c r="H179" s="1"/>
      <c r="I179" s="66"/>
      <c r="J179" s="1">
        <f t="shared" si="5"/>
        <v>63</v>
      </c>
      <c r="K179" s="1"/>
    </row>
    <row r="180" spans="1:12" x14ac:dyDescent="0.25">
      <c r="A180" s="1">
        <f t="shared" si="4"/>
        <v>64</v>
      </c>
      <c r="B180" s="63" t="s">
        <v>325</v>
      </c>
      <c r="G180" s="116">
        <f>G63</f>
        <v>0</v>
      </c>
      <c r="H180" s="14"/>
      <c r="I180" s="66" t="s">
        <v>326</v>
      </c>
      <c r="J180" s="1">
        <f t="shared" si="5"/>
        <v>64</v>
      </c>
      <c r="K180" s="1"/>
    </row>
    <row r="181" spans="1:12" x14ac:dyDescent="0.25">
      <c r="A181" s="1">
        <f t="shared" si="4"/>
        <v>65</v>
      </c>
      <c r="G181" s="77"/>
      <c r="H181" s="77"/>
      <c r="I181" s="66"/>
      <c r="J181" s="1">
        <f t="shared" si="5"/>
        <v>65</v>
      </c>
      <c r="K181" s="1"/>
    </row>
    <row r="182" spans="1:12" ht="19.5" thickBot="1" x14ac:dyDescent="0.3">
      <c r="A182" s="1">
        <f t="shared" si="4"/>
        <v>66</v>
      </c>
      <c r="B182" s="63" t="s">
        <v>327</v>
      </c>
      <c r="G182" s="117">
        <f>G178+G180</f>
        <v>0</v>
      </c>
      <c r="H182" s="14"/>
      <c r="I182" s="66" t="s">
        <v>328</v>
      </c>
      <c r="J182" s="1">
        <f t="shared" si="5"/>
        <v>66</v>
      </c>
      <c r="K182" s="118"/>
      <c r="L182" s="107"/>
    </row>
    <row r="183" spans="1:12" ht="16.5" thickTop="1" x14ac:dyDescent="0.25">
      <c r="B183" s="63"/>
      <c r="G183" s="122"/>
      <c r="H183" s="122"/>
      <c r="I183" s="66"/>
      <c r="J183" s="1"/>
      <c r="K183" s="118"/>
      <c r="L183" s="107"/>
    </row>
    <row r="184" spans="1:12" x14ac:dyDescent="0.25">
      <c r="B184" s="63"/>
      <c r="G184" s="122"/>
      <c r="H184" s="122"/>
      <c r="I184" s="66"/>
      <c r="J184" s="1"/>
      <c r="K184" s="118"/>
      <c r="L184" s="107"/>
    </row>
    <row r="185" spans="1:12" x14ac:dyDescent="0.25">
      <c r="A185" s="14" t="s">
        <v>36</v>
      </c>
      <c r="B185" s="381" t="s">
        <v>663</v>
      </c>
      <c r="C185" s="381"/>
      <c r="D185" s="381"/>
      <c r="E185" s="381"/>
      <c r="F185" s="381"/>
      <c r="G185" s="381"/>
      <c r="H185" s="381"/>
      <c r="I185" s="381"/>
      <c r="J185" s="1"/>
      <c r="K185" s="118"/>
      <c r="L185" s="107"/>
    </row>
    <row r="186" spans="1:12" x14ac:dyDescent="0.25">
      <c r="A186" s="22"/>
      <c r="B186" s="381"/>
      <c r="C186" s="381"/>
      <c r="D186" s="381"/>
      <c r="E186" s="381"/>
      <c r="F186" s="381"/>
      <c r="G186" s="381"/>
      <c r="H186" s="381"/>
      <c r="I186" s="381"/>
      <c r="J186" s="1"/>
    </row>
    <row r="187" spans="1:12" x14ac:dyDescent="0.25">
      <c r="A187" s="22"/>
      <c r="B187" s="3"/>
      <c r="C187" s="127"/>
      <c r="D187" s="127"/>
      <c r="E187" s="127"/>
      <c r="F187" s="127"/>
      <c r="G187" s="128"/>
      <c r="H187" s="128"/>
      <c r="I187" s="129"/>
      <c r="J187" s="1"/>
    </row>
    <row r="188" spans="1:12" x14ac:dyDescent="0.25">
      <c r="B188" s="377" t="s">
        <v>0</v>
      </c>
      <c r="C188" s="377"/>
      <c r="D188" s="377"/>
      <c r="E188" s="377"/>
      <c r="F188" s="377"/>
      <c r="G188" s="377"/>
      <c r="H188" s="377"/>
      <c r="I188" s="377"/>
      <c r="J188" s="1"/>
    </row>
    <row r="189" spans="1:12" x14ac:dyDescent="0.25">
      <c r="B189" s="377" t="s">
        <v>184</v>
      </c>
      <c r="C189" s="377"/>
      <c r="D189" s="377"/>
      <c r="E189" s="377"/>
      <c r="F189" s="377"/>
      <c r="G189" s="377"/>
      <c r="H189" s="377"/>
      <c r="I189" s="377"/>
      <c r="J189" s="1"/>
    </row>
    <row r="190" spans="1:12" x14ac:dyDescent="0.25">
      <c r="B190" s="377" t="s">
        <v>185</v>
      </c>
      <c r="C190" s="377"/>
      <c r="D190" s="377"/>
      <c r="E190" s="377"/>
      <c r="F190" s="377"/>
      <c r="G190" s="377"/>
      <c r="H190" s="377"/>
      <c r="I190" s="377"/>
      <c r="J190" s="1"/>
    </row>
    <row r="191" spans="1:12" x14ac:dyDescent="0.25">
      <c r="B191" s="373" t="str">
        <f>B5</f>
        <v>Base Period &amp; True-Up Period 12 - Months Ending December 31, 2023</v>
      </c>
      <c r="C191" s="373"/>
      <c r="D191" s="373"/>
      <c r="E191" s="373"/>
      <c r="F191" s="373"/>
      <c r="G191" s="373"/>
      <c r="H191" s="373"/>
      <c r="I191" s="373"/>
      <c r="J191" s="1"/>
    </row>
    <row r="192" spans="1:12" x14ac:dyDescent="0.25">
      <c r="B192" s="375" t="s">
        <v>5</v>
      </c>
      <c r="C192" s="376"/>
      <c r="D192" s="376"/>
      <c r="E192" s="376"/>
      <c r="F192" s="376"/>
      <c r="G192" s="376"/>
      <c r="H192" s="376"/>
      <c r="I192" s="376"/>
      <c r="J192" s="1"/>
    </row>
    <row r="193" spans="1:10" x14ac:dyDescent="0.25">
      <c r="B193" s="1"/>
      <c r="C193" s="1"/>
      <c r="D193" s="1"/>
      <c r="E193" s="1"/>
      <c r="F193" s="1"/>
      <c r="G193" s="2"/>
      <c r="H193" s="2"/>
      <c r="I193" s="66"/>
      <c r="J193" s="1"/>
    </row>
    <row r="194" spans="1:10" x14ac:dyDescent="0.25">
      <c r="A194" s="1" t="s">
        <v>6</v>
      </c>
      <c r="B194" s="2"/>
      <c r="C194" s="2"/>
      <c r="D194" s="2"/>
      <c r="E194" s="2"/>
      <c r="F194" s="2"/>
      <c r="G194" s="2"/>
      <c r="H194" s="2"/>
      <c r="I194" s="66"/>
      <c r="J194" s="1" t="s">
        <v>6</v>
      </c>
    </row>
    <row r="195" spans="1:10" x14ac:dyDescent="0.25">
      <c r="A195" s="1" t="s">
        <v>7</v>
      </c>
      <c r="B195" s="1"/>
      <c r="C195" s="1"/>
      <c r="D195" s="1"/>
      <c r="E195" s="1"/>
      <c r="F195" s="1"/>
      <c r="G195" s="8" t="s">
        <v>8</v>
      </c>
      <c r="H195" s="2"/>
      <c r="I195" s="68" t="s">
        <v>9</v>
      </c>
      <c r="J195" s="1" t="s">
        <v>7</v>
      </c>
    </row>
    <row r="196" spans="1:10" x14ac:dyDescent="0.25">
      <c r="G196" s="1"/>
      <c r="H196" s="1"/>
      <c r="I196" s="66"/>
      <c r="J196" s="1"/>
    </row>
    <row r="197" spans="1:10" ht="18.75" x14ac:dyDescent="0.25">
      <c r="A197" s="1">
        <v>1</v>
      </c>
      <c r="B197" s="63" t="s">
        <v>329</v>
      </c>
      <c r="E197" s="2"/>
      <c r="F197" s="2"/>
      <c r="G197" s="99"/>
      <c r="H197" s="99"/>
      <c r="I197" s="66"/>
      <c r="J197" s="1">
        <v>1</v>
      </c>
    </row>
    <row r="198" spans="1:10" x14ac:dyDescent="0.25">
      <c r="A198" s="1">
        <f>A197+1</f>
        <v>2</v>
      </c>
      <c r="B198" s="39"/>
      <c r="E198" s="2"/>
      <c r="F198" s="2"/>
      <c r="G198" s="99"/>
      <c r="H198" s="99"/>
      <c r="I198" s="66"/>
      <c r="J198" s="1">
        <f>J197+1</f>
        <v>2</v>
      </c>
    </row>
    <row r="199" spans="1:10" x14ac:dyDescent="0.25">
      <c r="A199" s="1">
        <f>A198+1</f>
        <v>3</v>
      </c>
      <c r="B199" s="63" t="s">
        <v>281</v>
      </c>
      <c r="E199" s="2"/>
      <c r="F199" s="2"/>
      <c r="G199" s="99"/>
      <c r="H199" s="99"/>
      <c r="I199" s="66"/>
      <c r="J199" s="1">
        <f>J198+1</f>
        <v>3</v>
      </c>
    </row>
    <row r="200" spans="1:10" x14ac:dyDescent="0.25">
      <c r="A200" s="1">
        <f>A199+1</f>
        <v>4</v>
      </c>
      <c r="B200" s="2"/>
      <c r="C200" s="2"/>
      <c r="D200" s="2"/>
      <c r="E200" s="2"/>
      <c r="F200" s="2"/>
      <c r="G200" s="99"/>
      <c r="H200" s="99"/>
      <c r="I200" s="66"/>
      <c r="J200" s="1">
        <f>J199+1</f>
        <v>4</v>
      </c>
    </row>
    <row r="201" spans="1:10" x14ac:dyDescent="0.25">
      <c r="A201" s="1">
        <f t="shared" ref="A201:A262" si="6">A200+1</f>
        <v>5</v>
      </c>
      <c r="B201" s="11" t="s">
        <v>282</v>
      </c>
      <c r="C201" s="2"/>
      <c r="D201" s="2"/>
      <c r="E201" s="2"/>
      <c r="F201" s="2"/>
      <c r="G201" s="99"/>
      <c r="H201" s="99"/>
      <c r="I201" s="100"/>
      <c r="J201" s="1">
        <f t="shared" ref="J201:J262" si="7">J200+1</f>
        <v>5</v>
      </c>
    </row>
    <row r="202" spans="1:10" x14ac:dyDescent="0.25">
      <c r="A202" s="1">
        <f t="shared" si="6"/>
        <v>6</v>
      </c>
      <c r="B202" s="4" t="s">
        <v>283</v>
      </c>
      <c r="D202" s="2"/>
      <c r="E202" s="2"/>
      <c r="F202" s="2"/>
      <c r="G202" s="101">
        <f>G89</f>
        <v>0</v>
      </c>
      <c r="H202" s="2"/>
      <c r="I202" s="66" t="s">
        <v>330</v>
      </c>
      <c r="J202" s="1">
        <f t="shared" si="7"/>
        <v>6</v>
      </c>
    </row>
    <row r="203" spans="1:10" x14ac:dyDescent="0.25">
      <c r="A203" s="1">
        <f t="shared" si="6"/>
        <v>7</v>
      </c>
      <c r="B203" s="4" t="s">
        <v>285</v>
      </c>
      <c r="D203" s="2"/>
      <c r="E203" s="2"/>
      <c r="F203" s="2"/>
      <c r="G203" s="121">
        <v>0</v>
      </c>
      <c r="H203" s="2"/>
      <c r="I203" s="66" t="s">
        <v>331</v>
      </c>
      <c r="J203" s="1">
        <f t="shared" si="7"/>
        <v>7</v>
      </c>
    </row>
    <row r="204" spans="1:10" x14ac:dyDescent="0.25">
      <c r="A204" s="1">
        <f t="shared" si="6"/>
        <v>8</v>
      </c>
      <c r="B204" s="4" t="s">
        <v>287</v>
      </c>
      <c r="D204" s="2"/>
      <c r="E204" s="2"/>
      <c r="F204" s="2"/>
      <c r="G204" s="102">
        <v>0</v>
      </c>
      <c r="H204" s="2"/>
      <c r="I204" s="94"/>
      <c r="J204" s="1">
        <f t="shared" si="7"/>
        <v>8</v>
      </c>
    </row>
    <row r="205" spans="1:10" x14ac:dyDescent="0.25">
      <c r="A205" s="1">
        <f t="shared" si="6"/>
        <v>9</v>
      </c>
      <c r="B205" s="4" t="s">
        <v>332</v>
      </c>
      <c r="D205" s="2"/>
      <c r="E205" s="2"/>
      <c r="F205" s="2"/>
      <c r="G205" s="53">
        <v>0</v>
      </c>
      <c r="H205" s="2"/>
      <c r="I205" s="66" t="s">
        <v>333</v>
      </c>
      <c r="J205" s="1">
        <f t="shared" si="7"/>
        <v>9</v>
      </c>
    </row>
    <row r="206" spans="1:10" x14ac:dyDescent="0.25">
      <c r="A206" s="1">
        <f t="shared" si="6"/>
        <v>10</v>
      </c>
      <c r="B206" s="4" t="s">
        <v>291</v>
      </c>
      <c r="D206" s="2"/>
      <c r="E206" s="2"/>
      <c r="F206" s="2"/>
      <c r="G206" s="130" t="str">
        <f>G126</f>
        <v>21%</v>
      </c>
      <c r="H206" s="2"/>
      <c r="I206" s="66" t="s">
        <v>334</v>
      </c>
      <c r="J206" s="1">
        <f t="shared" si="7"/>
        <v>10</v>
      </c>
    </row>
    <row r="207" spans="1:10" x14ac:dyDescent="0.25">
      <c r="A207" s="1">
        <f t="shared" si="6"/>
        <v>11</v>
      </c>
      <c r="G207" s="1"/>
      <c r="H207" s="1"/>
      <c r="J207" s="1">
        <f t="shared" si="7"/>
        <v>11</v>
      </c>
    </row>
    <row r="208" spans="1:10" x14ac:dyDescent="0.25">
      <c r="A208" s="1">
        <f t="shared" si="6"/>
        <v>12</v>
      </c>
      <c r="B208" s="4" t="s">
        <v>335</v>
      </c>
      <c r="D208" s="2"/>
      <c r="E208" s="2"/>
      <c r="F208" s="2"/>
      <c r="G208" s="106">
        <f>IFERROR((((G202)+(G204/G205))*G206-(G203/G205))/(1-G206),0)</f>
        <v>0</v>
      </c>
      <c r="H208" s="106"/>
      <c r="I208" s="66" t="s">
        <v>336</v>
      </c>
      <c r="J208" s="1">
        <f t="shared" si="7"/>
        <v>12</v>
      </c>
    </row>
    <row r="209" spans="1:10" x14ac:dyDescent="0.25">
      <c r="A209" s="1">
        <f t="shared" si="6"/>
        <v>13</v>
      </c>
      <c r="B209" s="31" t="s">
        <v>296</v>
      </c>
      <c r="D209" s="31"/>
      <c r="G209" s="77"/>
      <c r="H209" s="77"/>
      <c r="J209" s="1">
        <f t="shared" si="7"/>
        <v>13</v>
      </c>
    </row>
    <row r="210" spans="1:10" x14ac:dyDescent="0.25">
      <c r="A210" s="1">
        <f t="shared" si="6"/>
        <v>14</v>
      </c>
      <c r="G210" s="1"/>
      <c r="H210" s="1"/>
      <c r="J210" s="1">
        <f t="shared" si="7"/>
        <v>14</v>
      </c>
    </row>
    <row r="211" spans="1:10" x14ac:dyDescent="0.25">
      <c r="A211" s="1">
        <f t="shared" si="6"/>
        <v>15</v>
      </c>
      <c r="B211" s="63" t="s">
        <v>297</v>
      </c>
      <c r="C211" s="2"/>
      <c r="D211" s="2"/>
      <c r="E211" s="2"/>
      <c r="F211" s="2"/>
      <c r="G211" s="109"/>
      <c r="H211" s="109"/>
      <c r="I211" s="110"/>
      <c r="J211" s="1">
        <f t="shared" si="7"/>
        <v>15</v>
      </c>
    </row>
    <row r="212" spans="1:10" x14ac:dyDescent="0.25">
      <c r="A212" s="1">
        <f t="shared" si="6"/>
        <v>16</v>
      </c>
      <c r="B212" s="112"/>
      <c r="C212" s="2"/>
      <c r="D212" s="2"/>
      <c r="E212" s="2"/>
      <c r="F212" s="2"/>
      <c r="G212" s="109"/>
      <c r="H212" s="109"/>
      <c r="I212" s="100"/>
      <c r="J212" s="1">
        <f t="shared" si="7"/>
        <v>16</v>
      </c>
    </row>
    <row r="213" spans="1:10" x14ac:dyDescent="0.25">
      <c r="A213" s="1">
        <f t="shared" si="6"/>
        <v>17</v>
      </c>
      <c r="B213" s="11" t="s">
        <v>282</v>
      </c>
      <c r="C213" s="2"/>
      <c r="D213" s="2"/>
      <c r="E213" s="2"/>
      <c r="F213" s="2"/>
      <c r="G213" s="109"/>
      <c r="H213" s="109"/>
      <c r="I213" s="100"/>
      <c r="J213" s="1">
        <f t="shared" si="7"/>
        <v>17</v>
      </c>
    </row>
    <row r="214" spans="1:10" x14ac:dyDescent="0.25">
      <c r="A214" s="1">
        <f t="shared" si="6"/>
        <v>18</v>
      </c>
      <c r="B214" s="4" t="s">
        <v>283</v>
      </c>
      <c r="D214" s="2"/>
      <c r="E214" s="2"/>
      <c r="F214" s="2"/>
      <c r="G214" s="77">
        <f>G202</f>
        <v>0</v>
      </c>
      <c r="H214" s="77"/>
      <c r="I214" s="66" t="s">
        <v>298</v>
      </c>
      <c r="J214" s="1">
        <f t="shared" si="7"/>
        <v>18</v>
      </c>
    </row>
    <row r="215" spans="1:10" x14ac:dyDescent="0.25">
      <c r="A215" s="1">
        <f t="shared" si="6"/>
        <v>19</v>
      </c>
      <c r="B215" s="4" t="s">
        <v>299</v>
      </c>
      <c r="D215" s="2"/>
      <c r="E215" s="2"/>
      <c r="F215" s="2"/>
      <c r="G215" s="121">
        <v>0</v>
      </c>
      <c r="H215" s="77"/>
      <c r="I215" s="66" t="s">
        <v>331</v>
      </c>
      <c r="J215" s="1">
        <f t="shared" si="7"/>
        <v>19</v>
      </c>
    </row>
    <row r="216" spans="1:10" x14ac:dyDescent="0.25">
      <c r="A216" s="1">
        <f t="shared" si="6"/>
        <v>20</v>
      </c>
      <c r="B216" s="4" t="s">
        <v>287</v>
      </c>
      <c r="D216" s="2"/>
      <c r="E216" s="2"/>
      <c r="F216" s="2"/>
      <c r="G216" s="114">
        <f>G204</f>
        <v>0</v>
      </c>
      <c r="H216" s="114"/>
      <c r="I216" s="66" t="s">
        <v>301</v>
      </c>
      <c r="J216" s="1">
        <f t="shared" si="7"/>
        <v>20</v>
      </c>
    </row>
    <row r="217" spans="1:10" x14ac:dyDescent="0.25">
      <c r="A217" s="1">
        <f t="shared" si="6"/>
        <v>21</v>
      </c>
      <c r="B217" s="4" t="s">
        <v>332</v>
      </c>
      <c r="D217" s="2"/>
      <c r="E217" s="2"/>
      <c r="F217" s="2"/>
      <c r="G217" s="114">
        <f>G205</f>
        <v>0</v>
      </c>
      <c r="H217" s="114"/>
      <c r="I217" s="66" t="s">
        <v>302</v>
      </c>
      <c r="J217" s="1">
        <f t="shared" si="7"/>
        <v>21</v>
      </c>
    </row>
    <row r="218" spans="1:10" x14ac:dyDescent="0.25">
      <c r="A218" s="1">
        <f t="shared" si="6"/>
        <v>22</v>
      </c>
      <c r="B218" s="4" t="s">
        <v>303</v>
      </c>
      <c r="D218" s="2"/>
      <c r="E218" s="2"/>
      <c r="F218" s="2"/>
      <c r="G218" s="106">
        <f>G208</f>
        <v>0</v>
      </c>
      <c r="H218" s="106"/>
      <c r="I218" s="66" t="s">
        <v>304</v>
      </c>
      <c r="J218" s="1">
        <f t="shared" si="7"/>
        <v>22</v>
      </c>
    </row>
    <row r="219" spans="1:10" x14ac:dyDescent="0.25">
      <c r="A219" s="1">
        <f t="shared" si="6"/>
        <v>23</v>
      </c>
      <c r="B219" s="4" t="s">
        <v>305</v>
      </c>
      <c r="D219" s="2"/>
      <c r="E219" s="2"/>
      <c r="F219" s="2"/>
      <c r="G219" s="131" t="str">
        <f>G139</f>
        <v>8.84%</v>
      </c>
      <c r="H219" s="2"/>
      <c r="I219" s="66" t="s">
        <v>337</v>
      </c>
      <c r="J219" s="1">
        <f t="shared" si="7"/>
        <v>23</v>
      </c>
    </row>
    <row r="220" spans="1:10" x14ac:dyDescent="0.25">
      <c r="A220" s="1">
        <f t="shared" si="6"/>
        <v>24</v>
      </c>
      <c r="B220" s="3"/>
      <c r="D220" s="2"/>
      <c r="E220" s="2"/>
      <c r="F220" s="2"/>
      <c r="G220" s="115"/>
      <c r="H220" s="115"/>
      <c r="I220" s="113"/>
      <c r="J220" s="1">
        <f t="shared" si="7"/>
        <v>24</v>
      </c>
    </row>
    <row r="221" spans="1:10" x14ac:dyDescent="0.25">
      <c r="A221" s="1">
        <f t="shared" si="6"/>
        <v>25</v>
      </c>
      <c r="B221" s="4" t="s">
        <v>308</v>
      </c>
      <c r="C221" s="1"/>
      <c r="D221" s="1"/>
      <c r="E221" s="2"/>
      <c r="F221" s="2"/>
      <c r="G221" s="116">
        <f>IFERROR((((G214)+(G216/G217)+G208)*G219-(G215/G217))/(1-G219),0)</f>
        <v>0</v>
      </c>
      <c r="H221" s="106"/>
      <c r="I221" s="66" t="s">
        <v>309</v>
      </c>
      <c r="J221" s="1">
        <f t="shared" si="7"/>
        <v>25</v>
      </c>
    </row>
    <row r="222" spans="1:10" x14ac:dyDescent="0.25">
      <c r="A222" s="1">
        <f t="shared" si="6"/>
        <v>26</v>
      </c>
      <c r="B222" s="31" t="s">
        <v>310</v>
      </c>
      <c r="D222" s="31"/>
      <c r="G222" s="1"/>
      <c r="H222" s="1"/>
      <c r="I222" s="66"/>
      <c r="J222" s="1">
        <f t="shared" si="7"/>
        <v>26</v>
      </c>
    </row>
    <row r="223" spans="1:10" x14ac:dyDescent="0.25">
      <c r="A223" s="1">
        <f t="shared" si="6"/>
        <v>27</v>
      </c>
      <c r="G223" s="1"/>
      <c r="H223" s="1"/>
      <c r="I223" s="66"/>
      <c r="J223" s="1">
        <f t="shared" si="7"/>
        <v>27</v>
      </c>
    </row>
    <row r="224" spans="1:10" x14ac:dyDescent="0.25">
      <c r="A224" s="1">
        <f t="shared" si="6"/>
        <v>28</v>
      </c>
      <c r="B224" s="63" t="s">
        <v>311</v>
      </c>
      <c r="G224" s="106">
        <f>G221+G208</f>
        <v>0</v>
      </c>
      <c r="H224" s="106"/>
      <c r="I224" s="66" t="s">
        <v>312</v>
      </c>
      <c r="J224" s="1">
        <f t="shared" si="7"/>
        <v>28</v>
      </c>
    </row>
    <row r="225" spans="1:10" x14ac:dyDescent="0.25">
      <c r="A225" s="1">
        <f t="shared" si="6"/>
        <v>29</v>
      </c>
      <c r="G225" s="1"/>
      <c r="H225" s="1"/>
      <c r="I225" s="66"/>
      <c r="J225" s="1">
        <f t="shared" si="7"/>
        <v>29</v>
      </c>
    </row>
    <row r="226" spans="1:10" x14ac:dyDescent="0.25">
      <c r="A226" s="1">
        <f t="shared" si="6"/>
        <v>30</v>
      </c>
      <c r="B226" s="63" t="s">
        <v>338</v>
      </c>
      <c r="G226" s="41">
        <f>G87</f>
        <v>1.8646691487816846E-2</v>
      </c>
      <c r="H226" s="2"/>
      <c r="I226" s="66" t="s">
        <v>339</v>
      </c>
      <c r="J226" s="1">
        <f t="shared" si="7"/>
        <v>30</v>
      </c>
    </row>
    <row r="227" spans="1:10" x14ac:dyDescent="0.25">
      <c r="A227" s="1">
        <f t="shared" si="6"/>
        <v>31</v>
      </c>
      <c r="G227" s="1"/>
      <c r="H227" s="1"/>
      <c r="I227" s="66"/>
      <c r="J227" s="1">
        <f t="shared" si="7"/>
        <v>31</v>
      </c>
    </row>
    <row r="228" spans="1:10" ht="19.5" thickBot="1" x14ac:dyDescent="0.3">
      <c r="A228" s="1">
        <f t="shared" si="6"/>
        <v>32</v>
      </c>
      <c r="B228" s="63" t="s">
        <v>340</v>
      </c>
      <c r="G228" s="117">
        <f>G224+G226</f>
        <v>1.8646691487816846E-2</v>
      </c>
      <c r="H228" s="106"/>
      <c r="I228" s="66" t="s">
        <v>316</v>
      </c>
      <c r="J228" s="1">
        <f t="shared" si="7"/>
        <v>32</v>
      </c>
    </row>
    <row r="229" spans="1:10" ht="17.25" thickTop="1" thickBot="1" x14ac:dyDescent="0.3">
      <c r="A229" s="81">
        <f t="shared" si="6"/>
        <v>33</v>
      </c>
      <c r="B229" s="95"/>
      <c r="C229" s="82"/>
      <c r="D229" s="82"/>
      <c r="E229" s="82"/>
      <c r="F229" s="82"/>
      <c r="G229" s="132"/>
      <c r="H229" s="132"/>
      <c r="I229" s="83"/>
      <c r="J229" s="81">
        <f t="shared" si="7"/>
        <v>33</v>
      </c>
    </row>
    <row r="230" spans="1:10" x14ac:dyDescent="0.25">
      <c r="A230" s="1">
        <f t="shared" si="6"/>
        <v>34</v>
      </c>
      <c r="B230" s="63"/>
      <c r="G230" s="106"/>
      <c r="H230" s="106"/>
      <c r="I230" s="66"/>
      <c r="J230" s="1">
        <f t="shared" si="7"/>
        <v>34</v>
      </c>
    </row>
    <row r="231" spans="1:10" ht="18.75" x14ac:dyDescent="0.25">
      <c r="A231" s="1">
        <f t="shared" si="6"/>
        <v>35</v>
      </c>
      <c r="B231" s="63" t="s">
        <v>317</v>
      </c>
      <c r="E231" s="2"/>
      <c r="F231" s="2"/>
      <c r="G231" s="99"/>
      <c r="H231" s="99"/>
      <c r="I231" s="66"/>
      <c r="J231" s="1">
        <f t="shared" si="7"/>
        <v>35</v>
      </c>
    </row>
    <row r="232" spans="1:10" x14ac:dyDescent="0.25">
      <c r="A232" s="1">
        <f t="shared" si="6"/>
        <v>36</v>
      </c>
      <c r="B232" s="39"/>
      <c r="E232" s="2"/>
      <c r="F232" s="2"/>
      <c r="G232" s="99"/>
      <c r="H232" s="99"/>
      <c r="I232" s="66"/>
      <c r="J232" s="1">
        <f t="shared" si="7"/>
        <v>36</v>
      </c>
    </row>
    <row r="233" spans="1:10" x14ac:dyDescent="0.25">
      <c r="A233" s="1">
        <f t="shared" si="6"/>
        <v>37</v>
      </c>
      <c r="B233" s="63" t="s">
        <v>281</v>
      </c>
      <c r="E233" s="2"/>
      <c r="F233" s="2"/>
      <c r="G233" s="99"/>
      <c r="H233" s="99"/>
      <c r="I233" s="66"/>
      <c r="J233" s="1">
        <f t="shared" si="7"/>
        <v>37</v>
      </c>
    </row>
    <row r="234" spans="1:10" x14ac:dyDescent="0.25">
      <c r="A234" s="1">
        <f t="shared" si="6"/>
        <v>38</v>
      </c>
      <c r="B234" s="2"/>
      <c r="C234" s="2"/>
      <c r="D234" s="2"/>
      <c r="E234" s="2"/>
      <c r="F234" s="2"/>
      <c r="G234" s="99"/>
      <c r="H234" s="99"/>
      <c r="I234" s="66"/>
      <c r="J234" s="1">
        <f t="shared" si="7"/>
        <v>38</v>
      </c>
    </row>
    <row r="235" spans="1:10" x14ac:dyDescent="0.25">
      <c r="A235" s="1">
        <f t="shared" si="6"/>
        <v>39</v>
      </c>
      <c r="B235" s="11" t="s">
        <v>282</v>
      </c>
      <c r="C235" s="2"/>
      <c r="D235" s="2"/>
      <c r="E235" s="2"/>
      <c r="F235" s="2"/>
      <c r="G235" s="99"/>
      <c r="H235" s="99"/>
      <c r="I235" s="100"/>
      <c r="J235" s="1">
        <f t="shared" si="7"/>
        <v>39</v>
      </c>
    </row>
    <row r="236" spans="1:10" x14ac:dyDescent="0.25">
      <c r="A236" s="1">
        <f t="shared" si="6"/>
        <v>40</v>
      </c>
      <c r="B236" s="4" t="s">
        <v>318</v>
      </c>
      <c r="D236" s="2"/>
      <c r="E236" s="2"/>
      <c r="F236" s="2"/>
      <c r="G236" s="101">
        <f>G102</f>
        <v>0</v>
      </c>
      <c r="H236" s="2"/>
      <c r="I236" s="66" t="s">
        <v>341</v>
      </c>
      <c r="J236" s="1">
        <f t="shared" si="7"/>
        <v>40</v>
      </c>
    </row>
    <row r="237" spans="1:10" x14ac:dyDescent="0.25">
      <c r="A237" s="1">
        <f t="shared" si="6"/>
        <v>41</v>
      </c>
      <c r="B237" s="4" t="s">
        <v>285</v>
      </c>
      <c r="D237" s="2"/>
      <c r="E237" s="2"/>
      <c r="F237" s="2"/>
      <c r="G237" s="121">
        <v>0</v>
      </c>
      <c r="H237" s="2"/>
      <c r="I237" s="66" t="s">
        <v>331</v>
      </c>
      <c r="J237" s="1">
        <f t="shared" si="7"/>
        <v>41</v>
      </c>
    </row>
    <row r="238" spans="1:10" x14ac:dyDescent="0.25">
      <c r="A238" s="1">
        <f t="shared" si="6"/>
        <v>42</v>
      </c>
      <c r="B238" s="4" t="s">
        <v>287</v>
      </c>
      <c r="D238" s="2"/>
      <c r="E238" s="2"/>
      <c r="F238" s="2"/>
      <c r="G238" s="102">
        <v>0</v>
      </c>
      <c r="H238" s="2"/>
      <c r="I238" s="94"/>
      <c r="J238" s="1">
        <f t="shared" si="7"/>
        <v>42</v>
      </c>
    </row>
    <row r="239" spans="1:10" x14ac:dyDescent="0.25">
      <c r="A239" s="1">
        <f t="shared" si="6"/>
        <v>43</v>
      </c>
      <c r="B239" s="4" t="s">
        <v>332</v>
      </c>
      <c r="D239" s="2"/>
      <c r="E239" s="2"/>
      <c r="F239" s="2"/>
      <c r="G239" s="53">
        <v>0</v>
      </c>
      <c r="H239" s="2"/>
      <c r="I239" s="66" t="s">
        <v>333</v>
      </c>
      <c r="J239" s="1">
        <f t="shared" si="7"/>
        <v>43</v>
      </c>
    </row>
    <row r="240" spans="1:10" x14ac:dyDescent="0.25">
      <c r="A240" s="1">
        <f t="shared" si="6"/>
        <v>44</v>
      </c>
      <c r="B240" s="4" t="s">
        <v>291</v>
      </c>
      <c r="D240" s="2"/>
      <c r="E240" s="2"/>
      <c r="F240" s="2"/>
      <c r="G240" s="130" t="str">
        <f>G160</f>
        <v>21%</v>
      </c>
      <c r="H240" s="2"/>
      <c r="I240" s="66" t="s">
        <v>342</v>
      </c>
      <c r="J240" s="1">
        <f t="shared" si="7"/>
        <v>44</v>
      </c>
    </row>
    <row r="241" spans="1:10" x14ac:dyDescent="0.25">
      <c r="A241" s="1">
        <f t="shared" si="6"/>
        <v>45</v>
      </c>
      <c r="G241" s="1"/>
      <c r="H241" s="1"/>
      <c r="J241" s="1">
        <f t="shared" si="7"/>
        <v>45</v>
      </c>
    </row>
    <row r="242" spans="1:10" x14ac:dyDescent="0.25">
      <c r="A242" s="1">
        <f t="shared" si="6"/>
        <v>46</v>
      </c>
      <c r="B242" s="4" t="s">
        <v>294</v>
      </c>
      <c r="D242" s="2"/>
      <c r="E242" s="2"/>
      <c r="F242" s="2"/>
      <c r="G242" s="106">
        <f>IFERROR((((G236)+(G238/G239))*G240-(G237/G239))/(1-G240),0)</f>
        <v>0</v>
      </c>
      <c r="H242" s="106"/>
      <c r="I242" s="66" t="s">
        <v>336</v>
      </c>
      <c r="J242" s="1">
        <f t="shared" si="7"/>
        <v>46</v>
      </c>
    </row>
    <row r="243" spans="1:10" x14ac:dyDescent="0.25">
      <c r="A243" s="1">
        <f t="shared" si="6"/>
        <v>47</v>
      </c>
      <c r="B243" s="31" t="s">
        <v>296</v>
      </c>
      <c r="D243" s="31"/>
      <c r="G243" s="77"/>
      <c r="H243" s="77"/>
      <c r="J243" s="1">
        <f t="shared" si="7"/>
        <v>47</v>
      </c>
    </row>
    <row r="244" spans="1:10" x14ac:dyDescent="0.25">
      <c r="A244" s="1">
        <f t="shared" si="6"/>
        <v>48</v>
      </c>
      <c r="G244" s="1"/>
      <c r="H244" s="1"/>
      <c r="J244" s="1">
        <f t="shared" si="7"/>
        <v>48</v>
      </c>
    </row>
    <row r="245" spans="1:10" x14ac:dyDescent="0.25">
      <c r="A245" s="1">
        <f t="shared" si="6"/>
        <v>49</v>
      </c>
      <c r="B245" s="63" t="s">
        <v>297</v>
      </c>
      <c r="C245" s="2"/>
      <c r="D245" s="2"/>
      <c r="E245" s="2"/>
      <c r="F245" s="2"/>
      <c r="G245" s="109"/>
      <c r="H245" s="109"/>
      <c r="I245" s="110"/>
      <c r="J245" s="1">
        <f t="shared" si="7"/>
        <v>49</v>
      </c>
    </row>
    <row r="246" spans="1:10" x14ac:dyDescent="0.25">
      <c r="A246" s="1">
        <f t="shared" si="6"/>
        <v>50</v>
      </c>
      <c r="B246" s="112"/>
      <c r="C246" s="2"/>
      <c r="D246" s="2"/>
      <c r="E246" s="2"/>
      <c r="F246" s="2"/>
      <c r="G246" s="109"/>
      <c r="H246" s="109"/>
      <c r="I246" s="100"/>
      <c r="J246" s="1">
        <f t="shared" si="7"/>
        <v>50</v>
      </c>
    </row>
    <row r="247" spans="1:10" x14ac:dyDescent="0.25">
      <c r="A247" s="1">
        <f t="shared" si="6"/>
        <v>51</v>
      </c>
      <c r="B247" s="11" t="s">
        <v>282</v>
      </c>
      <c r="C247" s="2"/>
      <c r="D247" s="2"/>
      <c r="E247" s="2"/>
      <c r="F247" s="2"/>
      <c r="G247" s="109"/>
      <c r="H247" s="109"/>
      <c r="I247" s="100"/>
      <c r="J247" s="1">
        <f t="shared" si="7"/>
        <v>51</v>
      </c>
    </row>
    <row r="248" spans="1:10" x14ac:dyDescent="0.25">
      <c r="A248" s="1">
        <f t="shared" si="6"/>
        <v>52</v>
      </c>
      <c r="B248" s="4" t="s">
        <v>318</v>
      </c>
      <c r="D248" s="2"/>
      <c r="E248" s="2"/>
      <c r="F248" s="2"/>
      <c r="G248" s="77">
        <f>G236</f>
        <v>0</v>
      </c>
      <c r="H248" s="77"/>
      <c r="I248" s="66" t="s">
        <v>320</v>
      </c>
      <c r="J248" s="1">
        <f t="shared" si="7"/>
        <v>52</v>
      </c>
    </row>
    <row r="249" spans="1:10" x14ac:dyDescent="0.25">
      <c r="A249" s="1">
        <f t="shared" si="6"/>
        <v>53</v>
      </c>
      <c r="B249" s="4" t="s">
        <v>299</v>
      </c>
      <c r="D249" s="2"/>
      <c r="E249" s="2"/>
      <c r="F249" s="2"/>
      <c r="G249" s="121">
        <v>0</v>
      </c>
      <c r="H249" s="77"/>
      <c r="I249" s="66" t="s">
        <v>331</v>
      </c>
      <c r="J249" s="1">
        <f t="shared" si="7"/>
        <v>53</v>
      </c>
    </row>
    <row r="250" spans="1:10" x14ac:dyDescent="0.25">
      <c r="A250" s="1">
        <f t="shared" si="6"/>
        <v>54</v>
      </c>
      <c r="B250" s="4" t="s">
        <v>287</v>
      </c>
      <c r="D250" s="2"/>
      <c r="E250" s="2"/>
      <c r="F250" s="2"/>
      <c r="G250" s="114">
        <f>G238</f>
        <v>0</v>
      </c>
      <c r="H250" s="114"/>
      <c r="I250" s="66" t="s">
        <v>321</v>
      </c>
      <c r="J250" s="1">
        <f t="shared" si="7"/>
        <v>54</v>
      </c>
    </row>
    <row r="251" spans="1:10" x14ac:dyDescent="0.25">
      <c r="A251" s="1">
        <f t="shared" si="6"/>
        <v>55</v>
      </c>
      <c r="B251" s="4" t="s">
        <v>332</v>
      </c>
      <c r="D251" s="2"/>
      <c r="E251" s="2"/>
      <c r="F251" s="2"/>
      <c r="G251" s="114">
        <f>G239</f>
        <v>0</v>
      </c>
      <c r="H251" s="114"/>
      <c r="I251" s="66" t="s">
        <v>322</v>
      </c>
      <c r="J251" s="1">
        <f t="shared" si="7"/>
        <v>55</v>
      </c>
    </row>
    <row r="252" spans="1:10" x14ac:dyDescent="0.25">
      <c r="A252" s="1">
        <f t="shared" si="6"/>
        <v>56</v>
      </c>
      <c r="B252" s="4" t="s">
        <v>303</v>
      </c>
      <c r="D252" s="2"/>
      <c r="E252" s="2"/>
      <c r="F252" s="2"/>
      <c r="G252" s="106">
        <f>G242</f>
        <v>0</v>
      </c>
      <c r="H252" s="106"/>
      <c r="I252" s="66" t="s">
        <v>323</v>
      </c>
      <c r="J252" s="1">
        <f t="shared" si="7"/>
        <v>56</v>
      </c>
    </row>
    <row r="253" spans="1:10" x14ac:dyDescent="0.25">
      <c r="A253" s="1">
        <f t="shared" si="6"/>
        <v>57</v>
      </c>
      <c r="B253" s="4" t="s">
        <v>305</v>
      </c>
      <c r="D253" s="2"/>
      <c r="E253" s="2"/>
      <c r="F253" s="2"/>
      <c r="G253" s="131" t="str">
        <f>G173</f>
        <v>8.84%</v>
      </c>
      <c r="H253" s="2"/>
      <c r="I253" s="66" t="s">
        <v>343</v>
      </c>
      <c r="J253" s="1">
        <f t="shared" si="7"/>
        <v>57</v>
      </c>
    </row>
    <row r="254" spans="1:10" x14ac:dyDescent="0.25">
      <c r="A254" s="1">
        <f t="shared" si="6"/>
        <v>58</v>
      </c>
      <c r="B254" s="3"/>
      <c r="D254" s="2"/>
      <c r="E254" s="2"/>
      <c r="F254" s="2"/>
      <c r="G254" s="115"/>
      <c r="H254" s="115"/>
      <c r="I254" s="113"/>
      <c r="J254" s="1">
        <f t="shared" si="7"/>
        <v>58</v>
      </c>
    </row>
    <row r="255" spans="1:10" x14ac:dyDescent="0.25">
      <c r="A255" s="1">
        <f t="shared" si="6"/>
        <v>59</v>
      </c>
      <c r="B255" s="4" t="s">
        <v>308</v>
      </c>
      <c r="C255" s="1"/>
      <c r="D255" s="1"/>
      <c r="E255" s="2"/>
      <c r="F255" s="2"/>
      <c r="G255" s="116">
        <f>IFERROR((((G248)+(G250/G251)+G242)*G253-(G249/G251))/(1-G253),0)</f>
        <v>0</v>
      </c>
      <c r="H255" s="106"/>
      <c r="I255" s="66" t="s">
        <v>309</v>
      </c>
      <c r="J255" s="1">
        <f t="shared" si="7"/>
        <v>59</v>
      </c>
    </row>
    <row r="256" spans="1:10" x14ac:dyDescent="0.25">
      <c r="A256" s="1">
        <f t="shared" si="6"/>
        <v>60</v>
      </c>
      <c r="B256" s="31" t="s">
        <v>310</v>
      </c>
      <c r="D256" s="31"/>
      <c r="G256" s="1"/>
      <c r="H256" s="1"/>
      <c r="I256" s="66"/>
      <c r="J256" s="1">
        <f t="shared" si="7"/>
        <v>60</v>
      </c>
    </row>
    <row r="257" spans="1:10" x14ac:dyDescent="0.25">
      <c r="A257" s="1">
        <f t="shared" si="6"/>
        <v>61</v>
      </c>
      <c r="G257" s="1"/>
      <c r="H257" s="1"/>
      <c r="I257" s="66"/>
      <c r="J257" s="1">
        <f t="shared" si="7"/>
        <v>61</v>
      </c>
    </row>
    <row r="258" spans="1:10" x14ac:dyDescent="0.25">
      <c r="A258" s="1">
        <f t="shared" si="6"/>
        <v>62</v>
      </c>
      <c r="B258" s="63" t="s">
        <v>311</v>
      </c>
      <c r="G258" s="106">
        <f>G255+G242</f>
        <v>0</v>
      </c>
      <c r="H258" s="106"/>
      <c r="I258" s="66" t="s">
        <v>324</v>
      </c>
      <c r="J258" s="1">
        <f t="shared" si="7"/>
        <v>62</v>
      </c>
    </row>
    <row r="259" spans="1:10" x14ac:dyDescent="0.25">
      <c r="A259" s="1">
        <f t="shared" si="6"/>
        <v>63</v>
      </c>
      <c r="G259" s="1"/>
      <c r="H259" s="1"/>
      <c r="I259" s="66"/>
      <c r="J259" s="1">
        <f t="shared" si="7"/>
        <v>63</v>
      </c>
    </row>
    <row r="260" spans="1:10" x14ac:dyDescent="0.25">
      <c r="A260" s="1">
        <f t="shared" si="6"/>
        <v>64</v>
      </c>
      <c r="B260" s="63" t="s">
        <v>325</v>
      </c>
      <c r="G260" s="41">
        <f>G100</f>
        <v>0</v>
      </c>
      <c r="H260" s="2"/>
      <c r="I260" s="66" t="s">
        <v>344</v>
      </c>
      <c r="J260" s="1">
        <f t="shared" si="7"/>
        <v>64</v>
      </c>
    </row>
    <row r="261" spans="1:10" x14ac:dyDescent="0.25">
      <c r="A261" s="1">
        <f t="shared" si="6"/>
        <v>65</v>
      </c>
      <c r="G261" s="1"/>
      <c r="H261" s="1"/>
      <c r="I261" s="66"/>
      <c r="J261" s="1">
        <f t="shared" si="7"/>
        <v>65</v>
      </c>
    </row>
    <row r="262" spans="1:10" ht="19.5" thickBot="1" x14ac:dyDescent="0.3">
      <c r="A262" s="1">
        <f t="shared" si="6"/>
        <v>66</v>
      </c>
      <c r="B262" s="63" t="s">
        <v>327</v>
      </c>
      <c r="G262" s="117">
        <f>G258+G260</f>
        <v>0</v>
      </c>
      <c r="H262" s="106"/>
      <c r="I262" s="66" t="s">
        <v>328</v>
      </c>
      <c r="J262" s="1">
        <f t="shared" si="7"/>
        <v>66</v>
      </c>
    </row>
    <row r="263" spans="1:10" ht="16.5" thickTop="1" x14ac:dyDescent="0.25"/>
    <row r="265" spans="1:10" ht="18.75" x14ac:dyDescent="0.25">
      <c r="A265" s="93">
        <v>1</v>
      </c>
      <c r="B265" s="4" t="s">
        <v>345</v>
      </c>
    </row>
    <row r="267" spans="1:10" ht="18.75" x14ac:dyDescent="0.25">
      <c r="A267" s="93"/>
    </row>
  </sheetData>
  <mergeCells count="21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91:I191"/>
    <mergeCell ref="B192:I192"/>
    <mergeCell ref="B110:I110"/>
    <mergeCell ref="B111:I111"/>
    <mergeCell ref="B112:I112"/>
    <mergeCell ref="B188:I188"/>
    <mergeCell ref="B189:I189"/>
    <mergeCell ref="B190:I190"/>
    <mergeCell ref="B185:I186"/>
  </mergeCells>
  <printOptions horizontalCentered="1"/>
  <pageMargins left="0.25" right="0.25" top="0.5" bottom="0.5" header="0.35" footer="0.25"/>
  <pageSetup scale="55" orientation="portrait" r:id="rId1"/>
  <headerFooter scaleWithDoc="0">
    <oddHeader>&amp;C&amp;"Times New Roman,Bold"&amp;8REVISED</oddHeader>
    <oddFooter>&amp;L&amp;A&amp;CPage 11.&amp;P&amp;R&amp;F</oddFooter>
  </headerFooter>
  <rowBreaks count="3" manualBreakCount="3">
    <brk id="68" max="16383" man="1"/>
    <brk id="106" max="16383" man="1"/>
    <brk id="186" max="16383" man="1"/>
  </rowBreaks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9C85-8DFD-4FA1-B63F-601C6236E386}">
  <dimension ref="A1:AH268"/>
  <sheetViews>
    <sheetView topLeftCell="A223" zoomScale="80" zoomScaleNormal="80" workbookViewId="0">
      <selection activeCell="F261" sqref="F261"/>
    </sheetView>
  </sheetViews>
  <sheetFormatPr defaultColWidth="8.85546875" defaultRowHeight="15.75" x14ac:dyDescent="0.25"/>
  <cols>
    <col min="1" max="1" width="5.140625" style="1" customWidth="1"/>
    <col min="2" max="2" width="55.42578125" style="4" customWidth="1"/>
    <col min="3" max="5" width="15.5703125" style="4" customWidth="1"/>
    <col min="6" max="6" width="1.5703125" style="4" customWidth="1"/>
    <col min="7" max="7" width="16.85546875" style="4" customWidth="1"/>
    <col min="8" max="8" width="1.5703125" style="4" customWidth="1"/>
    <col min="9" max="9" width="46" style="98" customWidth="1"/>
    <col min="10" max="10" width="5.140625" style="4" customWidth="1"/>
    <col min="11" max="11" width="16.140625" style="4" bestFit="1" customWidth="1"/>
    <col min="12" max="12" width="10.42578125" style="4" bestFit="1" customWidth="1"/>
    <col min="13" max="16384" width="8.85546875" style="4"/>
  </cols>
  <sheetData>
    <row r="1" spans="1:10" x14ac:dyDescent="0.25">
      <c r="A1" s="214" t="s">
        <v>559</v>
      </c>
    </row>
    <row r="2" spans="1:10" x14ac:dyDescent="0.25">
      <c r="B2" s="377" t="s">
        <v>0</v>
      </c>
      <c r="C2" s="377"/>
      <c r="D2" s="377"/>
      <c r="E2" s="377"/>
      <c r="F2" s="377"/>
      <c r="G2" s="377"/>
      <c r="H2" s="377"/>
      <c r="I2" s="377"/>
      <c r="J2" s="1"/>
    </row>
    <row r="3" spans="1:10" x14ac:dyDescent="0.25">
      <c r="B3" s="377" t="s">
        <v>184</v>
      </c>
      <c r="C3" s="377"/>
      <c r="D3" s="377"/>
      <c r="E3" s="377"/>
      <c r="F3" s="377"/>
      <c r="G3" s="377"/>
      <c r="H3" s="377"/>
      <c r="I3" s="377"/>
      <c r="J3" s="1"/>
    </row>
    <row r="4" spans="1:10" x14ac:dyDescent="0.25">
      <c r="B4" s="377" t="s">
        <v>185</v>
      </c>
      <c r="C4" s="377"/>
      <c r="D4" s="377"/>
      <c r="E4" s="377"/>
      <c r="F4" s="377"/>
      <c r="G4" s="377"/>
      <c r="H4" s="377"/>
      <c r="I4" s="377"/>
      <c r="J4" s="1"/>
    </row>
    <row r="5" spans="1:10" x14ac:dyDescent="0.25">
      <c r="B5" s="373" t="s">
        <v>186</v>
      </c>
      <c r="C5" s="373"/>
      <c r="D5" s="373"/>
      <c r="E5" s="373"/>
      <c r="F5" s="373"/>
      <c r="G5" s="373"/>
      <c r="H5" s="373"/>
      <c r="I5" s="373"/>
      <c r="J5" s="1"/>
    </row>
    <row r="6" spans="1:10" x14ac:dyDescent="0.25">
      <c r="B6" s="375" t="s">
        <v>5</v>
      </c>
      <c r="C6" s="376"/>
      <c r="D6" s="376"/>
      <c r="E6" s="376"/>
      <c r="F6" s="376"/>
      <c r="G6" s="376"/>
      <c r="H6" s="376"/>
      <c r="I6" s="376"/>
      <c r="J6" s="1"/>
    </row>
    <row r="7" spans="1:10" x14ac:dyDescent="0.25">
      <c r="B7" s="1"/>
      <c r="C7" s="1"/>
      <c r="D7" s="1"/>
      <c r="E7" s="1"/>
      <c r="F7" s="1"/>
      <c r="G7" s="1"/>
      <c r="H7" s="1"/>
      <c r="I7" s="66"/>
      <c r="J7" s="1"/>
    </row>
    <row r="8" spans="1:10" x14ac:dyDescent="0.25">
      <c r="A8" s="1" t="s">
        <v>6</v>
      </c>
      <c r="B8" s="2"/>
      <c r="C8" s="2"/>
      <c r="D8" s="2"/>
      <c r="E8" s="1" t="s">
        <v>187</v>
      </c>
      <c r="F8" s="2"/>
      <c r="G8" s="2"/>
      <c r="H8" s="2"/>
      <c r="I8" s="66"/>
      <c r="J8" s="1" t="s">
        <v>6</v>
      </c>
    </row>
    <row r="9" spans="1:10" x14ac:dyDescent="0.25">
      <c r="A9" s="1" t="s">
        <v>7</v>
      </c>
      <c r="B9" s="1"/>
      <c r="C9" s="1"/>
      <c r="D9" s="1"/>
      <c r="E9" s="8" t="s">
        <v>188</v>
      </c>
      <c r="F9" s="1"/>
      <c r="G9" s="67" t="s">
        <v>8</v>
      </c>
      <c r="H9" s="2"/>
      <c r="I9" s="68" t="s">
        <v>9</v>
      </c>
      <c r="J9" s="1" t="s">
        <v>7</v>
      </c>
    </row>
    <row r="10" spans="1:10" x14ac:dyDescent="0.25">
      <c r="B10" s="1"/>
      <c r="C10" s="1"/>
      <c r="D10" s="1"/>
      <c r="E10" s="1"/>
      <c r="F10" s="1"/>
      <c r="G10" s="1"/>
      <c r="H10" s="1"/>
      <c r="I10" s="66"/>
      <c r="J10" s="1"/>
    </row>
    <row r="11" spans="1:10" x14ac:dyDescent="0.25">
      <c r="A11" s="1">
        <v>1</v>
      </c>
      <c r="B11" s="63" t="s">
        <v>189</v>
      </c>
      <c r="I11" s="66"/>
      <c r="J11" s="1">
        <f>A11</f>
        <v>1</v>
      </c>
    </row>
    <row r="12" spans="1:10" x14ac:dyDescent="0.25">
      <c r="A12" s="1">
        <f>A11+1</f>
        <v>2</v>
      </c>
      <c r="B12" s="4" t="s">
        <v>190</v>
      </c>
      <c r="E12" s="1" t="s">
        <v>191</v>
      </c>
      <c r="G12" s="69">
        <v>8350000</v>
      </c>
      <c r="H12" s="2"/>
      <c r="I12" s="70"/>
      <c r="J12" s="1">
        <f>J11+1</f>
        <v>2</v>
      </c>
    </row>
    <row r="13" spans="1:10" x14ac:dyDescent="0.25">
      <c r="A13" s="1">
        <f t="shared" ref="A13:A52" si="0">A12+1</f>
        <v>3</v>
      </c>
      <c r="B13" s="4" t="s">
        <v>192</v>
      </c>
      <c r="E13" s="1" t="s">
        <v>193</v>
      </c>
      <c r="G13" s="71">
        <v>0</v>
      </c>
      <c r="H13" s="2"/>
      <c r="I13" s="70"/>
      <c r="J13" s="1">
        <f t="shared" ref="J13:J52" si="1">J12+1</f>
        <v>3</v>
      </c>
    </row>
    <row r="14" spans="1:10" x14ac:dyDescent="0.25">
      <c r="A14" s="1">
        <f t="shared" si="0"/>
        <v>4</v>
      </c>
      <c r="B14" s="4" t="s">
        <v>194</v>
      </c>
      <c r="E14" s="1" t="s">
        <v>195</v>
      </c>
      <c r="G14" s="71">
        <v>400000</v>
      </c>
      <c r="H14" s="2"/>
      <c r="I14" s="70"/>
      <c r="J14" s="1">
        <f t="shared" si="1"/>
        <v>4</v>
      </c>
    </row>
    <row r="15" spans="1:10" x14ac:dyDescent="0.25">
      <c r="A15" s="1">
        <f t="shared" si="0"/>
        <v>5</v>
      </c>
      <c r="B15" s="4" t="s">
        <v>196</v>
      </c>
      <c r="E15" s="1" t="s">
        <v>197</v>
      </c>
      <c r="G15" s="71">
        <v>0</v>
      </c>
      <c r="H15" s="2"/>
      <c r="I15" s="70"/>
      <c r="J15" s="1">
        <f t="shared" si="1"/>
        <v>5</v>
      </c>
    </row>
    <row r="16" spans="1:10" x14ac:dyDescent="0.25">
      <c r="A16" s="1">
        <f t="shared" si="0"/>
        <v>6</v>
      </c>
      <c r="B16" s="4" t="s">
        <v>198</v>
      </c>
      <c r="E16" s="1" t="s">
        <v>199</v>
      </c>
      <c r="G16" s="72">
        <v>-29212.842000000001</v>
      </c>
      <c r="H16" s="2"/>
      <c r="I16" s="70"/>
      <c r="J16" s="1">
        <f t="shared" si="1"/>
        <v>6</v>
      </c>
    </row>
    <row r="17" spans="1:11" x14ac:dyDescent="0.25">
      <c r="A17" s="1">
        <f t="shared" si="0"/>
        <v>7</v>
      </c>
      <c r="B17" s="4" t="s">
        <v>200</v>
      </c>
      <c r="G17" s="73">
        <f>SUM(G12:G16)</f>
        <v>8720787.1579999998</v>
      </c>
      <c r="H17" s="58"/>
      <c r="I17" s="66" t="s">
        <v>201</v>
      </c>
      <c r="J17" s="1">
        <f t="shared" si="1"/>
        <v>7</v>
      </c>
      <c r="K17" s="58"/>
    </row>
    <row r="18" spans="1:11" x14ac:dyDescent="0.25">
      <c r="A18" s="1">
        <f t="shared" si="0"/>
        <v>8</v>
      </c>
      <c r="I18" s="66"/>
      <c r="J18" s="1">
        <f t="shared" si="1"/>
        <v>8</v>
      </c>
    </row>
    <row r="19" spans="1:11" x14ac:dyDescent="0.25">
      <c r="A19" s="1">
        <f t="shared" si="0"/>
        <v>9</v>
      </c>
      <c r="B19" s="63" t="s">
        <v>202</v>
      </c>
      <c r="G19" s="20"/>
      <c r="H19" s="20"/>
      <c r="I19" s="66"/>
      <c r="J19" s="1">
        <f t="shared" si="1"/>
        <v>9</v>
      </c>
    </row>
    <row r="20" spans="1:11" x14ac:dyDescent="0.25">
      <c r="A20" s="1">
        <f t="shared" si="0"/>
        <v>10</v>
      </c>
      <c r="B20" s="4" t="s">
        <v>203</v>
      </c>
      <c r="E20" s="1" t="s">
        <v>204</v>
      </c>
      <c r="G20" s="69">
        <v>340601.527</v>
      </c>
      <c r="H20" s="2"/>
      <c r="I20" s="70"/>
      <c r="J20" s="1">
        <f t="shared" si="1"/>
        <v>10</v>
      </c>
    </row>
    <row r="21" spans="1:11" x14ac:dyDescent="0.25">
      <c r="A21" s="1">
        <f t="shared" si="0"/>
        <v>11</v>
      </c>
      <c r="B21" s="4" t="s">
        <v>205</v>
      </c>
      <c r="E21" s="1" t="s">
        <v>206</v>
      </c>
      <c r="G21" s="71">
        <v>6103.5349999999999</v>
      </c>
      <c r="H21" s="2"/>
      <c r="I21" s="70"/>
      <c r="J21" s="1">
        <f t="shared" si="1"/>
        <v>11</v>
      </c>
    </row>
    <row r="22" spans="1:11" x14ac:dyDescent="0.25">
      <c r="A22" s="1">
        <f t="shared" si="0"/>
        <v>12</v>
      </c>
      <c r="B22" s="4" t="s">
        <v>207</v>
      </c>
      <c r="E22" s="1" t="s">
        <v>208</v>
      </c>
      <c r="G22" s="71">
        <v>689.16499999999996</v>
      </c>
      <c r="H22" s="2"/>
      <c r="I22" s="70"/>
      <c r="J22" s="1">
        <f t="shared" si="1"/>
        <v>12</v>
      </c>
    </row>
    <row r="23" spans="1:11" x14ac:dyDescent="0.25">
      <c r="A23" s="1">
        <f t="shared" si="0"/>
        <v>13</v>
      </c>
      <c r="B23" s="4" t="s">
        <v>209</v>
      </c>
      <c r="E23" s="1" t="s">
        <v>210</v>
      </c>
      <c r="G23" s="71">
        <v>0</v>
      </c>
      <c r="H23" s="2"/>
      <c r="I23" s="70"/>
      <c r="J23" s="1">
        <f t="shared" si="1"/>
        <v>13</v>
      </c>
    </row>
    <row r="24" spans="1:11" x14ac:dyDescent="0.25">
      <c r="A24" s="1">
        <f t="shared" si="0"/>
        <v>14</v>
      </c>
      <c r="B24" s="4" t="s">
        <v>211</v>
      </c>
      <c r="E24" s="1" t="s">
        <v>212</v>
      </c>
      <c r="G24" s="72">
        <v>0</v>
      </c>
      <c r="H24" s="2"/>
      <c r="I24" s="70"/>
      <c r="J24" s="1">
        <f t="shared" si="1"/>
        <v>14</v>
      </c>
    </row>
    <row r="25" spans="1:11" x14ac:dyDescent="0.25">
      <c r="A25" s="1">
        <f t="shared" si="0"/>
        <v>15</v>
      </c>
      <c r="B25" s="4" t="s">
        <v>213</v>
      </c>
      <c r="G25" s="74">
        <f>SUM(G20:G24)</f>
        <v>347394.22699999996</v>
      </c>
      <c r="H25" s="75"/>
      <c r="I25" s="66" t="s">
        <v>214</v>
      </c>
      <c r="J25" s="1">
        <f t="shared" si="1"/>
        <v>15</v>
      </c>
    </row>
    <row r="26" spans="1:11" x14ac:dyDescent="0.25">
      <c r="A26" s="1">
        <f t="shared" si="0"/>
        <v>16</v>
      </c>
      <c r="I26" s="66"/>
      <c r="J26" s="1">
        <f t="shared" si="1"/>
        <v>16</v>
      </c>
    </row>
    <row r="27" spans="1:11" ht="16.5" thickBot="1" x14ac:dyDescent="0.3">
      <c r="A27" s="1">
        <f t="shared" si="0"/>
        <v>17</v>
      </c>
      <c r="B27" s="63" t="s">
        <v>215</v>
      </c>
      <c r="G27" s="76">
        <f>G25/G17</f>
        <v>3.9835191560812083E-2</v>
      </c>
      <c r="H27" s="77"/>
      <c r="I27" s="66" t="s">
        <v>216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66"/>
      <c r="J28" s="1">
        <f t="shared" si="1"/>
        <v>18</v>
      </c>
    </row>
    <row r="29" spans="1:11" x14ac:dyDescent="0.25">
      <c r="A29" s="1">
        <f t="shared" si="0"/>
        <v>19</v>
      </c>
      <c r="B29" s="63" t="s">
        <v>217</v>
      </c>
      <c r="I29" s="66"/>
      <c r="J29" s="1">
        <f t="shared" si="1"/>
        <v>19</v>
      </c>
    </row>
    <row r="30" spans="1:11" x14ac:dyDescent="0.25">
      <c r="A30" s="1">
        <f t="shared" si="0"/>
        <v>20</v>
      </c>
      <c r="B30" s="4" t="s">
        <v>218</v>
      </c>
      <c r="E30" s="1" t="s">
        <v>219</v>
      </c>
      <c r="G30" s="69">
        <v>0</v>
      </c>
      <c r="H30" s="2"/>
      <c r="I30" s="70"/>
      <c r="J30" s="1">
        <f t="shared" si="1"/>
        <v>20</v>
      </c>
    </row>
    <row r="31" spans="1:11" x14ac:dyDescent="0.25">
      <c r="A31" s="1">
        <f t="shared" si="0"/>
        <v>21</v>
      </c>
      <c r="B31" s="4" t="s">
        <v>220</v>
      </c>
      <c r="E31" s="1" t="s">
        <v>221</v>
      </c>
      <c r="G31" s="78">
        <v>0</v>
      </c>
      <c r="H31" s="2"/>
      <c r="I31" s="70"/>
      <c r="J31" s="1">
        <f t="shared" si="1"/>
        <v>21</v>
      </c>
    </row>
    <row r="32" spans="1:11" ht="16.5" thickBot="1" x14ac:dyDescent="0.3">
      <c r="A32" s="1">
        <f t="shared" si="0"/>
        <v>22</v>
      </c>
      <c r="B32" s="4" t="s">
        <v>222</v>
      </c>
      <c r="G32" s="76">
        <f>IFERROR((G31/G30),0)</f>
        <v>0</v>
      </c>
      <c r="H32" s="77"/>
      <c r="I32" s="66" t="s">
        <v>223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66"/>
      <c r="J33" s="1">
        <f t="shared" si="1"/>
        <v>23</v>
      </c>
    </row>
    <row r="34" spans="1:11" x14ac:dyDescent="0.25">
      <c r="A34" s="1">
        <f t="shared" si="0"/>
        <v>24</v>
      </c>
      <c r="B34" s="63" t="s">
        <v>224</v>
      </c>
      <c r="I34" s="66"/>
      <c r="J34" s="1">
        <f t="shared" si="1"/>
        <v>24</v>
      </c>
    </row>
    <row r="35" spans="1:11" x14ac:dyDescent="0.25">
      <c r="A35" s="1">
        <f t="shared" si="0"/>
        <v>25</v>
      </c>
      <c r="B35" s="4" t="s">
        <v>225</v>
      </c>
      <c r="E35" s="1" t="s">
        <v>226</v>
      </c>
      <c r="G35" s="69">
        <v>9901206.2530000005</v>
      </c>
      <c r="H35" s="2"/>
      <c r="I35" s="70"/>
      <c r="J35" s="1">
        <f t="shared" si="1"/>
        <v>25</v>
      </c>
      <c r="K35" s="58"/>
    </row>
    <row r="36" spans="1:11" x14ac:dyDescent="0.25">
      <c r="A36" s="1">
        <f t="shared" si="0"/>
        <v>26</v>
      </c>
      <c r="B36" s="4" t="s">
        <v>227</v>
      </c>
      <c r="E36" s="1" t="s">
        <v>219</v>
      </c>
      <c r="G36" s="79">
        <f>-G30</f>
        <v>0</v>
      </c>
      <c r="H36" s="79"/>
      <c r="I36" s="66" t="s">
        <v>228</v>
      </c>
      <c r="J36" s="1">
        <f t="shared" si="1"/>
        <v>26</v>
      </c>
    </row>
    <row r="37" spans="1:11" x14ac:dyDescent="0.25">
      <c r="A37" s="1">
        <f t="shared" si="0"/>
        <v>27</v>
      </c>
      <c r="B37" s="4" t="s">
        <v>229</v>
      </c>
      <c r="E37" s="1" t="s">
        <v>230</v>
      </c>
      <c r="G37" s="71">
        <v>0</v>
      </c>
      <c r="H37" s="2"/>
      <c r="I37" s="70"/>
      <c r="J37" s="1">
        <f t="shared" si="1"/>
        <v>27</v>
      </c>
    </row>
    <row r="38" spans="1:11" x14ac:dyDescent="0.25">
      <c r="A38" s="1">
        <f t="shared" si="0"/>
        <v>28</v>
      </c>
      <c r="B38" s="4" t="s">
        <v>231</v>
      </c>
      <c r="E38" s="1" t="s">
        <v>232</v>
      </c>
      <c r="G38" s="71">
        <v>8347.9140000000007</v>
      </c>
      <c r="H38" s="2"/>
      <c r="I38" s="70"/>
      <c r="J38" s="1">
        <f t="shared" si="1"/>
        <v>28</v>
      </c>
    </row>
    <row r="39" spans="1:11" ht="16.5" thickBot="1" x14ac:dyDescent="0.3">
      <c r="A39" s="1">
        <f t="shared" si="0"/>
        <v>29</v>
      </c>
      <c r="B39" s="4" t="s">
        <v>233</v>
      </c>
      <c r="G39" s="80">
        <f>SUM(G35:G38)</f>
        <v>9909554.1670000013</v>
      </c>
      <c r="H39" s="58"/>
      <c r="I39" s="66" t="s">
        <v>234</v>
      </c>
      <c r="J39" s="1">
        <f t="shared" si="1"/>
        <v>29</v>
      </c>
      <c r="K39" s="58"/>
    </row>
    <row r="40" spans="1:11" ht="17.25" thickTop="1" thickBot="1" x14ac:dyDescent="0.3">
      <c r="A40" s="81">
        <f t="shared" si="0"/>
        <v>30</v>
      </c>
      <c r="B40" s="82"/>
      <c r="C40" s="82"/>
      <c r="D40" s="82"/>
      <c r="E40" s="82"/>
      <c r="F40" s="82"/>
      <c r="G40" s="82"/>
      <c r="H40" s="82"/>
      <c r="I40" s="83"/>
      <c r="J40" s="81">
        <f t="shared" si="1"/>
        <v>30</v>
      </c>
      <c r="K40" s="58"/>
    </row>
    <row r="41" spans="1:11" x14ac:dyDescent="0.25">
      <c r="A41" s="1">
        <f>A40+1</f>
        <v>31</v>
      </c>
      <c r="I41" s="66"/>
      <c r="J41" s="1">
        <f>J40+1</f>
        <v>31</v>
      </c>
    </row>
    <row r="42" spans="1:11" ht="16.5" thickBot="1" x14ac:dyDescent="0.3">
      <c r="A42" s="1">
        <f>A41+1</f>
        <v>32</v>
      </c>
      <c r="B42" s="63" t="s">
        <v>235</v>
      </c>
      <c r="G42" s="84">
        <v>0.10100000000000001</v>
      </c>
      <c r="H42" s="2"/>
      <c r="I42" s="1" t="s">
        <v>236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59" t="s">
        <v>237</v>
      </c>
      <c r="D43" s="59" t="s">
        <v>238</v>
      </c>
      <c r="E43" s="59" t="s">
        <v>239</v>
      </c>
      <c r="F43" s="59"/>
      <c r="G43" s="59" t="s">
        <v>240</v>
      </c>
      <c r="H43" s="59"/>
      <c r="I43" s="66"/>
      <c r="J43" s="1">
        <f t="shared" si="1"/>
        <v>33</v>
      </c>
    </row>
    <row r="44" spans="1:11" x14ac:dyDescent="0.25">
      <c r="A44" s="1">
        <f t="shared" si="0"/>
        <v>34</v>
      </c>
      <c r="D44" s="1" t="s">
        <v>241</v>
      </c>
      <c r="E44" s="1" t="s">
        <v>242</v>
      </c>
      <c r="F44" s="1"/>
      <c r="G44" s="1" t="s">
        <v>243</v>
      </c>
      <c r="H44" s="1"/>
      <c r="I44" s="66"/>
      <c r="J44" s="1">
        <f t="shared" si="1"/>
        <v>34</v>
      </c>
    </row>
    <row r="45" spans="1:11" ht="18.75" x14ac:dyDescent="0.25">
      <c r="A45" s="1">
        <f t="shared" si="0"/>
        <v>35</v>
      </c>
      <c r="B45" s="63" t="s">
        <v>244</v>
      </c>
      <c r="C45" s="8" t="s">
        <v>245</v>
      </c>
      <c r="D45" s="8" t="s">
        <v>246</v>
      </c>
      <c r="E45" s="8" t="s">
        <v>247</v>
      </c>
      <c r="F45" s="8"/>
      <c r="G45" s="8" t="s">
        <v>248</v>
      </c>
      <c r="H45" s="1"/>
      <c r="I45" s="66"/>
      <c r="J45" s="1">
        <f t="shared" si="1"/>
        <v>35</v>
      </c>
    </row>
    <row r="46" spans="1:11" x14ac:dyDescent="0.25">
      <c r="A46" s="1">
        <f t="shared" si="0"/>
        <v>36</v>
      </c>
      <c r="I46" s="66"/>
      <c r="J46" s="1">
        <f t="shared" si="1"/>
        <v>36</v>
      </c>
    </row>
    <row r="47" spans="1:11" x14ac:dyDescent="0.25">
      <c r="A47" s="1">
        <f t="shared" si="0"/>
        <v>37</v>
      </c>
      <c r="B47" s="4" t="s">
        <v>249</v>
      </c>
      <c r="C47" s="58">
        <f>G17</f>
        <v>8720787.1579999998</v>
      </c>
      <c r="D47" s="77">
        <f>C47/C$50</f>
        <v>0.46809594123203746</v>
      </c>
      <c r="E47" s="77">
        <f>G27</f>
        <v>3.9835191560812083E-2</v>
      </c>
      <c r="G47" s="77">
        <f>D47*E47</f>
        <v>1.8646691487816846E-2</v>
      </c>
      <c r="H47" s="77"/>
      <c r="I47" s="66" t="s">
        <v>250</v>
      </c>
      <c r="J47" s="1">
        <f t="shared" si="1"/>
        <v>37</v>
      </c>
    </row>
    <row r="48" spans="1:11" x14ac:dyDescent="0.25">
      <c r="A48" s="1">
        <f t="shared" si="0"/>
        <v>38</v>
      </c>
      <c r="B48" s="4" t="s">
        <v>251</v>
      </c>
      <c r="C48" s="20">
        <f>G30</f>
        <v>0</v>
      </c>
      <c r="D48" s="77">
        <f>C48/C$50</f>
        <v>0</v>
      </c>
      <c r="E48" s="77">
        <f>G32</f>
        <v>0</v>
      </c>
      <c r="G48" s="77">
        <f>D48*E48</f>
        <v>0</v>
      </c>
      <c r="H48" s="77"/>
      <c r="I48" s="66" t="s">
        <v>252</v>
      </c>
      <c r="J48" s="1">
        <f t="shared" si="1"/>
        <v>38</v>
      </c>
    </row>
    <row r="49" spans="1:34" x14ac:dyDescent="0.25">
      <c r="A49" s="1">
        <f t="shared" si="0"/>
        <v>39</v>
      </c>
      <c r="B49" s="4" t="s">
        <v>253</v>
      </c>
      <c r="C49" s="20">
        <f>G39</f>
        <v>9909554.1670000013</v>
      </c>
      <c r="D49" s="85">
        <f>C49/C$50</f>
        <v>0.53190405876796243</v>
      </c>
      <c r="E49" s="62">
        <f>G42</f>
        <v>0.10100000000000001</v>
      </c>
      <c r="G49" s="85">
        <f>D49*E49</f>
        <v>5.3722309935564205E-2</v>
      </c>
      <c r="H49" s="77"/>
      <c r="I49" s="66" t="s">
        <v>254</v>
      </c>
      <c r="J49" s="1">
        <f t="shared" si="1"/>
        <v>39</v>
      </c>
    </row>
    <row r="50" spans="1:34" ht="16.5" thickBot="1" x14ac:dyDescent="0.3">
      <c r="A50" s="1">
        <f t="shared" si="0"/>
        <v>40</v>
      </c>
      <c r="B50" s="4" t="s">
        <v>255</v>
      </c>
      <c r="C50" s="80">
        <f>SUM(C47:C49)</f>
        <v>18630341.325000003</v>
      </c>
      <c r="D50" s="76">
        <f>SUM(D47:D49)</f>
        <v>0.99999999999999989</v>
      </c>
      <c r="G50" s="76">
        <f>SUM(G47:G49)</f>
        <v>7.2369001423381055E-2</v>
      </c>
      <c r="H50" s="77"/>
      <c r="I50" s="66" t="s">
        <v>256</v>
      </c>
      <c r="J50" s="1">
        <f t="shared" si="1"/>
        <v>40</v>
      </c>
    </row>
    <row r="51" spans="1:34" ht="16.5" thickTop="1" x14ac:dyDescent="0.25">
      <c r="A51" s="1">
        <f t="shared" si="0"/>
        <v>41</v>
      </c>
      <c r="I51" s="66"/>
      <c r="J51" s="1">
        <f t="shared" si="1"/>
        <v>41</v>
      </c>
    </row>
    <row r="52" spans="1:34" ht="16.5" thickBot="1" x14ac:dyDescent="0.3">
      <c r="A52" s="1">
        <f t="shared" si="0"/>
        <v>42</v>
      </c>
      <c r="B52" s="63" t="s">
        <v>257</v>
      </c>
      <c r="G52" s="76">
        <f>G48+G49</f>
        <v>5.3722309935564205E-2</v>
      </c>
      <c r="H52" s="77"/>
      <c r="I52" s="66" t="s">
        <v>258</v>
      </c>
      <c r="J52" s="1">
        <f t="shared" si="1"/>
        <v>42</v>
      </c>
    </row>
    <row r="53" spans="1:34" ht="17.25" thickTop="1" thickBot="1" x14ac:dyDescent="0.3">
      <c r="A53" s="81">
        <f>A52+1</f>
        <v>43</v>
      </c>
      <c r="B53" s="82"/>
      <c r="C53" s="82"/>
      <c r="D53" s="82"/>
      <c r="E53" s="82"/>
      <c r="F53" s="82"/>
      <c r="G53" s="82"/>
      <c r="H53" s="82"/>
      <c r="I53" s="83"/>
      <c r="J53" s="81">
        <f>J52+1</f>
        <v>43</v>
      </c>
    </row>
    <row r="54" spans="1:34" x14ac:dyDescent="0.25">
      <c r="A54" s="1">
        <f t="shared" ref="A54:A103" si="2">A53+1</f>
        <v>44</v>
      </c>
      <c r="I54" s="66"/>
      <c r="J54" s="1">
        <f t="shared" ref="J54:J103" si="3">J53+1</f>
        <v>44</v>
      </c>
    </row>
    <row r="55" spans="1:34" ht="16.5" thickBot="1" x14ac:dyDescent="0.3">
      <c r="A55" s="1">
        <f>A54+1</f>
        <v>45</v>
      </c>
      <c r="B55" s="63" t="s">
        <v>259</v>
      </c>
      <c r="G55" s="86">
        <f>0.5%*0</f>
        <v>0</v>
      </c>
      <c r="H55" s="87" t="s">
        <v>36</v>
      </c>
      <c r="I55" s="1" t="s">
        <v>260</v>
      </c>
      <c r="J55" s="1">
        <f>J54+1</f>
        <v>45</v>
      </c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ht="16.5" thickTop="1" x14ac:dyDescent="0.25">
      <c r="A56" s="1">
        <f t="shared" si="2"/>
        <v>46</v>
      </c>
      <c r="C56" s="59" t="s">
        <v>237</v>
      </c>
      <c r="D56" s="59" t="s">
        <v>238</v>
      </c>
      <c r="E56" s="59" t="s">
        <v>239</v>
      </c>
      <c r="F56" s="59"/>
      <c r="G56" s="59" t="s">
        <v>240</v>
      </c>
      <c r="I56" s="66"/>
      <c r="J56" s="1">
        <f t="shared" si="3"/>
        <v>46</v>
      </c>
    </row>
    <row r="57" spans="1:34" x14ac:dyDescent="0.25">
      <c r="A57" s="1">
        <f t="shared" si="2"/>
        <v>47</v>
      </c>
      <c r="D57" s="1" t="s">
        <v>241</v>
      </c>
      <c r="E57" s="1" t="s">
        <v>242</v>
      </c>
      <c r="F57" s="1"/>
      <c r="G57" s="1" t="s">
        <v>243</v>
      </c>
      <c r="I57" s="66"/>
      <c r="J57" s="1">
        <f t="shared" si="3"/>
        <v>47</v>
      </c>
    </row>
    <row r="58" spans="1:34" ht="18.75" x14ac:dyDescent="0.25">
      <c r="A58" s="1">
        <f t="shared" si="2"/>
        <v>48</v>
      </c>
      <c r="B58" s="63" t="s">
        <v>244</v>
      </c>
      <c r="C58" s="8" t="s">
        <v>245</v>
      </c>
      <c r="D58" s="8" t="s">
        <v>246</v>
      </c>
      <c r="E58" s="8" t="s">
        <v>247</v>
      </c>
      <c r="F58" s="8"/>
      <c r="G58" s="8" t="s">
        <v>248</v>
      </c>
      <c r="I58" s="66"/>
      <c r="J58" s="1">
        <f t="shared" si="3"/>
        <v>48</v>
      </c>
    </row>
    <row r="59" spans="1:34" x14ac:dyDescent="0.25">
      <c r="A59" s="1">
        <f t="shared" si="2"/>
        <v>49</v>
      </c>
      <c r="I59" s="66"/>
      <c r="J59" s="1">
        <f t="shared" si="3"/>
        <v>49</v>
      </c>
    </row>
    <row r="60" spans="1:34" x14ac:dyDescent="0.25">
      <c r="A60" s="1">
        <f t="shared" si="2"/>
        <v>50</v>
      </c>
      <c r="B60" s="4" t="s">
        <v>249</v>
      </c>
      <c r="C60" s="58">
        <f>G17</f>
        <v>8720787.1579999998</v>
      </c>
      <c r="D60" s="77">
        <f>C60/C$63</f>
        <v>0.46809594123203746</v>
      </c>
      <c r="E60" s="89">
        <v>0</v>
      </c>
      <c r="G60" s="77">
        <f>D60*E60</f>
        <v>0</v>
      </c>
      <c r="I60" s="66" t="s">
        <v>261</v>
      </c>
      <c r="J60" s="1">
        <f t="shared" si="3"/>
        <v>50</v>
      </c>
    </row>
    <row r="61" spans="1:34" x14ac:dyDescent="0.25">
      <c r="A61" s="1">
        <f t="shared" si="2"/>
        <v>51</v>
      </c>
      <c r="B61" s="4" t="s">
        <v>251</v>
      </c>
      <c r="C61" s="20">
        <f>G30</f>
        <v>0</v>
      </c>
      <c r="D61" s="77">
        <f>C61/C$63</f>
        <v>0</v>
      </c>
      <c r="E61" s="89">
        <v>0</v>
      </c>
      <c r="G61" s="77">
        <f>D61*E61</f>
        <v>0</v>
      </c>
      <c r="I61" s="66" t="s">
        <v>261</v>
      </c>
      <c r="J61" s="1">
        <f t="shared" si="3"/>
        <v>51</v>
      </c>
    </row>
    <row r="62" spans="1:34" x14ac:dyDescent="0.25">
      <c r="A62" s="1">
        <f t="shared" si="2"/>
        <v>52</v>
      </c>
      <c r="B62" s="4" t="s">
        <v>253</v>
      </c>
      <c r="C62" s="20">
        <f>G39</f>
        <v>9909554.1670000013</v>
      </c>
      <c r="D62" s="85">
        <f>C62/C$63</f>
        <v>0.53190405876796243</v>
      </c>
      <c r="E62" s="90">
        <f>G55</f>
        <v>0</v>
      </c>
      <c r="F62" s="87" t="s">
        <v>36</v>
      </c>
      <c r="G62" s="91">
        <f>D62*E62</f>
        <v>0</v>
      </c>
      <c r="H62" s="87" t="s">
        <v>36</v>
      </c>
      <c r="I62" s="66" t="s">
        <v>262</v>
      </c>
      <c r="J62" s="1">
        <f t="shared" si="3"/>
        <v>52</v>
      </c>
    </row>
    <row r="63" spans="1:34" ht="16.5" thickBot="1" x14ac:dyDescent="0.3">
      <c r="A63" s="1">
        <f t="shared" si="2"/>
        <v>53</v>
      </c>
      <c r="B63" s="4" t="s">
        <v>255</v>
      </c>
      <c r="C63" s="80">
        <f>SUM(C60:C62)</f>
        <v>18630341.325000003</v>
      </c>
      <c r="D63" s="76">
        <f>SUM(D60:D62)</f>
        <v>0.99999999999999989</v>
      </c>
      <c r="G63" s="92">
        <f>SUM(G60:G62)</f>
        <v>0</v>
      </c>
      <c r="H63" s="87" t="s">
        <v>36</v>
      </c>
      <c r="I63" s="66" t="s">
        <v>263</v>
      </c>
      <c r="J63" s="1">
        <f t="shared" si="3"/>
        <v>53</v>
      </c>
    </row>
    <row r="64" spans="1:34" ht="16.5" thickTop="1" x14ac:dyDescent="0.25">
      <c r="A64" s="1">
        <f t="shared" si="2"/>
        <v>54</v>
      </c>
      <c r="I64" s="66"/>
      <c r="J64" s="1">
        <f t="shared" si="3"/>
        <v>54</v>
      </c>
    </row>
    <row r="65" spans="1:10" ht="16.5" thickBot="1" x14ac:dyDescent="0.3">
      <c r="A65" s="1">
        <f t="shared" si="2"/>
        <v>55</v>
      </c>
      <c r="B65" s="63" t="s">
        <v>264</v>
      </c>
      <c r="G65" s="92">
        <f>G62</f>
        <v>0</v>
      </c>
      <c r="H65" s="87" t="s">
        <v>36</v>
      </c>
      <c r="I65" s="66" t="s">
        <v>265</v>
      </c>
      <c r="J65" s="1">
        <f t="shared" si="3"/>
        <v>55</v>
      </c>
    </row>
    <row r="66" spans="1:10" ht="16.5" thickTop="1" x14ac:dyDescent="0.25">
      <c r="B66" s="63"/>
      <c r="G66" s="77"/>
      <c r="H66" s="87"/>
      <c r="I66" s="66"/>
      <c r="J66" s="1"/>
    </row>
    <row r="67" spans="1:10" x14ac:dyDescent="0.25">
      <c r="A67" s="14" t="s">
        <v>36</v>
      </c>
      <c r="B67" s="34" t="s">
        <v>51</v>
      </c>
      <c r="G67" s="77"/>
      <c r="I67" s="66"/>
      <c r="J67" s="1"/>
    </row>
    <row r="68" spans="1:10" ht="18.75" x14ac:dyDescent="0.25">
      <c r="A68" s="93">
        <v>1</v>
      </c>
      <c r="B68" s="4" t="s">
        <v>266</v>
      </c>
      <c r="G68" s="77"/>
      <c r="I68" s="66"/>
      <c r="J68" s="1"/>
    </row>
    <row r="69" spans="1:10" x14ac:dyDescent="0.25">
      <c r="B69" s="63"/>
      <c r="G69" s="77"/>
      <c r="I69" s="66"/>
      <c r="J69" s="1"/>
    </row>
    <row r="70" spans="1:10" x14ac:dyDescent="0.25">
      <c r="B70" s="63"/>
      <c r="G70" s="77"/>
      <c r="I70" s="66"/>
      <c r="J70" s="1"/>
    </row>
    <row r="71" spans="1:10" x14ac:dyDescent="0.25">
      <c r="B71" s="377" t="s">
        <v>0</v>
      </c>
      <c r="C71" s="377"/>
      <c r="D71" s="377"/>
      <c r="E71" s="377"/>
      <c r="F71" s="377"/>
      <c r="G71" s="377"/>
      <c r="H71" s="377"/>
      <c r="I71" s="377"/>
      <c r="J71" s="1"/>
    </row>
    <row r="72" spans="1:10" x14ac:dyDescent="0.25">
      <c r="B72" s="377" t="s">
        <v>184</v>
      </c>
      <c r="C72" s="377"/>
      <c r="D72" s="377"/>
      <c r="E72" s="377"/>
      <c r="F72" s="377"/>
      <c r="G72" s="377"/>
      <c r="H72" s="377"/>
      <c r="I72" s="377"/>
      <c r="J72" s="1"/>
    </row>
    <row r="73" spans="1:10" x14ac:dyDescent="0.25">
      <c r="B73" s="377" t="s">
        <v>185</v>
      </c>
      <c r="C73" s="377"/>
      <c r="D73" s="377"/>
      <c r="E73" s="377"/>
      <c r="F73" s="377"/>
      <c r="G73" s="377"/>
      <c r="H73" s="377"/>
      <c r="I73" s="377"/>
      <c r="J73" s="1"/>
    </row>
    <row r="74" spans="1:10" x14ac:dyDescent="0.25">
      <c r="B74" s="373" t="str">
        <f>B5</f>
        <v>Base Period &amp; True-Up Period 12 - Months Ending December 31, 2023</v>
      </c>
      <c r="C74" s="373"/>
      <c r="D74" s="373"/>
      <c r="E74" s="373"/>
      <c r="F74" s="373"/>
      <c r="G74" s="373"/>
      <c r="H74" s="373"/>
      <c r="I74" s="373"/>
      <c r="J74" s="1"/>
    </row>
    <row r="75" spans="1:10" x14ac:dyDescent="0.25">
      <c r="B75" s="375" t="s">
        <v>5</v>
      </c>
      <c r="C75" s="376"/>
      <c r="D75" s="376"/>
      <c r="E75" s="376"/>
      <c r="F75" s="376"/>
      <c r="G75" s="376"/>
      <c r="H75" s="376"/>
      <c r="I75" s="376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66"/>
      <c r="J76" s="1"/>
    </row>
    <row r="77" spans="1:10" x14ac:dyDescent="0.25">
      <c r="A77" s="1" t="s">
        <v>6</v>
      </c>
      <c r="B77" s="2"/>
      <c r="C77" s="2"/>
      <c r="D77" s="2"/>
      <c r="E77" s="1" t="s">
        <v>187</v>
      </c>
      <c r="F77" s="2"/>
      <c r="G77" s="2"/>
      <c r="H77" s="2"/>
      <c r="I77" s="66"/>
      <c r="J77" s="1" t="s">
        <v>6</v>
      </c>
    </row>
    <row r="78" spans="1:10" x14ac:dyDescent="0.25">
      <c r="A78" s="1" t="s">
        <v>7</v>
      </c>
      <c r="B78" s="1"/>
      <c r="C78" s="1"/>
      <c r="D78" s="1"/>
      <c r="E78" s="8" t="s">
        <v>188</v>
      </c>
      <c r="F78" s="1"/>
      <c r="G78" s="67" t="s">
        <v>8</v>
      </c>
      <c r="H78" s="2"/>
      <c r="I78" s="68" t="s">
        <v>9</v>
      </c>
      <c r="J78" s="1" t="s">
        <v>7</v>
      </c>
    </row>
    <row r="79" spans="1:10" x14ac:dyDescent="0.25">
      <c r="I79" s="66"/>
      <c r="J79" s="1"/>
    </row>
    <row r="80" spans="1:10" ht="19.5" thickBot="1" x14ac:dyDescent="0.3">
      <c r="A80" s="1">
        <v>1</v>
      </c>
      <c r="B80" s="63" t="s">
        <v>267</v>
      </c>
      <c r="G80" s="84">
        <v>0</v>
      </c>
      <c r="H80" s="2"/>
      <c r="I80" s="94"/>
      <c r="J80" s="1">
        <f>A80</f>
        <v>1</v>
      </c>
    </row>
    <row r="81" spans="1:10" ht="16.5" thickTop="1" x14ac:dyDescent="0.25">
      <c r="A81" s="1">
        <f t="shared" si="2"/>
        <v>2</v>
      </c>
      <c r="C81" s="59" t="s">
        <v>237</v>
      </c>
      <c r="D81" s="59" t="s">
        <v>238</v>
      </c>
      <c r="E81" s="59" t="s">
        <v>239</v>
      </c>
      <c r="F81" s="59"/>
      <c r="G81" s="59" t="s">
        <v>240</v>
      </c>
      <c r="H81" s="59"/>
      <c r="I81" s="66"/>
      <c r="J81" s="1">
        <f t="shared" si="3"/>
        <v>2</v>
      </c>
    </row>
    <row r="82" spans="1:10" x14ac:dyDescent="0.25">
      <c r="A82" s="1">
        <f t="shared" si="2"/>
        <v>3</v>
      </c>
      <c r="D82" s="1" t="s">
        <v>241</v>
      </c>
      <c r="E82" s="1" t="s">
        <v>242</v>
      </c>
      <c r="F82" s="1"/>
      <c r="G82" s="1" t="s">
        <v>243</v>
      </c>
      <c r="H82" s="1"/>
      <c r="I82" s="66"/>
      <c r="J82" s="1">
        <f t="shared" si="3"/>
        <v>3</v>
      </c>
    </row>
    <row r="83" spans="1:10" ht="18.75" x14ac:dyDescent="0.25">
      <c r="A83" s="1">
        <f t="shared" si="2"/>
        <v>4</v>
      </c>
      <c r="B83" s="63" t="s">
        <v>268</v>
      </c>
      <c r="C83" s="8" t="s">
        <v>269</v>
      </c>
      <c r="D83" s="8" t="s">
        <v>246</v>
      </c>
      <c r="E83" s="8" t="s">
        <v>247</v>
      </c>
      <c r="F83" s="8"/>
      <c r="G83" s="8" t="s">
        <v>248</v>
      </c>
      <c r="H83" s="1"/>
      <c r="I83" s="66"/>
      <c r="J83" s="1">
        <f t="shared" si="3"/>
        <v>4</v>
      </c>
    </row>
    <row r="84" spans="1:10" x14ac:dyDescent="0.25">
      <c r="A84" s="1">
        <f t="shared" si="2"/>
        <v>5</v>
      </c>
      <c r="I84" s="66"/>
      <c r="J84" s="1">
        <f t="shared" si="3"/>
        <v>5</v>
      </c>
    </row>
    <row r="85" spans="1:10" x14ac:dyDescent="0.25">
      <c r="A85" s="1">
        <f t="shared" si="2"/>
        <v>6</v>
      </c>
      <c r="B85" s="4" t="s">
        <v>249</v>
      </c>
      <c r="C85" s="58">
        <f>G17</f>
        <v>8720787.1579999998</v>
      </c>
      <c r="D85" s="77">
        <f>C85/C$88</f>
        <v>0.46809594123203746</v>
      </c>
      <c r="E85" s="77">
        <f>G27</f>
        <v>3.9835191560812083E-2</v>
      </c>
      <c r="G85" s="77">
        <f>D85*E85</f>
        <v>1.8646691487816846E-2</v>
      </c>
      <c r="H85" s="77"/>
      <c r="I85" s="66" t="s">
        <v>270</v>
      </c>
      <c r="J85" s="1">
        <f t="shared" si="3"/>
        <v>6</v>
      </c>
    </row>
    <row r="86" spans="1:10" x14ac:dyDescent="0.25">
      <c r="A86" s="1">
        <f t="shared" si="2"/>
        <v>7</v>
      </c>
      <c r="B86" s="4" t="s">
        <v>251</v>
      </c>
      <c r="C86" s="20">
        <f>G30</f>
        <v>0</v>
      </c>
      <c r="D86" s="77">
        <f>C86/C$88</f>
        <v>0</v>
      </c>
      <c r="E86" s="77">
        <f>G32</f>
        <v>0</v>
      </c>
      <c r="G86" s="77">
        <f>D86*E86</f>
        <v>0</v>
      </c>
      <c r="H86" s="77"/>
      <c r="I86" s="66" t="s">
        <v>271</v>
      </c>
      <c r="J86" s="1">
        <f t="shared" si="3"/>
        <v>7</v>
      </c>
    </row>
    <row r="87" spans="1:10" x14ac:dyDescent="0.25">
      <c r="A87" s="1">
        <f t="shared" si="2"/>
        <v>8</v>
      </c>
      <c r="B87" s="4" t="s">
        <v>253</v>
      </c>
      <c r="C87" s="20">
        <f>G39</f>
        <v>9909554.1670000013</v>
      </c>
      <c r="D87" s="85">
        <f>C87/C$88</f>
        <v>0.53190405876796243</v>
      </c>
      <c r="E87" s="62">
        <f>G80</f>
        <v>0</v>
      </c>
      <c r="G87" s="85">
        <f>D87*E87</f>
        <v>0</v>
      </c>
      <c r="H87" s="77"/>
      <c r="I87" s="66" t="s">
        <v>272</v>
      </c>
      <c r="J87" s="1">
        <f t="shared" si="3"/>
        <v>8</v>
      </c>
    </row>
    <row r="88" spans="1:10" ht="16.5" thickBot="1" x14ac:dyDescent="0.3">
      <c r="A88" s="1">
        <f t="shared" si="2"/>
        <v>9</v>
      </c>
      <c r="B88" s="4" t="s">
        <v>255</v>
      </c>
      <c r="C88" s="80">
        <f>SUM(C85:C87)</f>
        <v>18630341.325000003</v>
      </c>
      <c r="D88" s="76">
        <f>SUM(D85:D87)</f>
        <v>0.99999999999999989</v>
      </c>
      <c r="G88" s="76">
        <f>SUM(G85:G87)</f>
        <v>1.8646691487816846E-2</v>
      </c>
      <c r="H88" s="77"/>
      <c r="I88" s="66" t="s">
        <v>273</v>
      </c>
      <c r="J88" s="1">
        <f t="shared" si="3"/>
        <v>9</v>
      </c>
    </row>
    <row r="89" spans="1:10" ht="16.5" thickTop="1" x14ac:dyDescent="0.25">
      <c r="A89" s="1">
        <f t="shared" si="2"/>
        <v>10</v>
      </c>
      <c r="I89" s="66"/>
      <c r="J89" s="1">
        <f t="shared" si="3"/>
        <v>10</v>
      </c>
    </row>
    <row r="90" spans="1:10" ht="16.5" thickBot="1" x14ac:dyDescent="0.3">
      <c r="A90" s="1">
        <f t="shared" si="2"/>
        <v>11</v>
      </c>
      <c r="B90" s="63" t="s">
        <v>274</v>
      </c>
      <c r="G90" s="76">
        <f>G86+G87</f>
        <v>0</v>
      </c>
      <c r="H90" s="77"/>
      <c r="I90" s="66" t="s">
        <v>275</v>
      </c>
      <c r="J90" s="1">
        <f t="shared" si="3"/>
        <v>11</v>
      </c>
    </row>
    <row r="91" spans="1:10" ht="17.25" thickTop="1" thickBot="1" x14ac:dyDescent="0.3">
      <c r="A91" s="81">
        <f t="shared" si="2"/>
        <v>12</v>
      </c>
      <c r="B91" s="95"/>
      <c r="C91" s="82"/>
      <c r="D91" s="82"/>
      <c r="E91" s="82"/>
      <c r="F91" s="82"/>
      <c r="G91" s="96"/>
      <c r="H91" s="96"/>
      <c r="I91" s="83"/>
      <c r="J91" s="81">
        <f t="shared" si="3"/>
        <v>12</v>
      </c>
    </row>
    <row r="92" spans="1:10" x14ac:dyDescent="0.25">
      <c r="A92" s="1">
        <f t="shared" si="2"/>
        <v>13</v>
      </c>
      <c r="I92" s="66"/>
      <c r="J92" s="1">
        <f t="shared" si="3"/>
        <v>13</v>
      </c>
    </row>
    <row r="93" spans="1:10" ht="16.5" thickBot="1" x14ac:dyDescent="0.3">
      <c r="A93" s="1">
        <f t="shared" si="2"/>
        <v>14</v>
      </c>
      <c r="B93" s="63" t="s">
        <v>259</v>
      </c>
      <c r="G93" s="84">
        <v>0</v>
      </c>
      <c r="I93" s="66" t="s">
        <v>276</v>
      </c>
      <c r="J93" s="1">
        <f t="shared" si="3"/>
        <v>14</v>
      </c>
    </row>
    <row r="94" spans="1:10" ht="16.5" thickTop="1" x14ac:dyDescent="0.25">
      <c r="A94" s="1">
        <f t="shared" si="2"/>
        <v>15</v>
      </c>
      <c r="C94" s="59" t="s">
        <v>237</v>
      </c>
      <c r="D94" s="59" t="s">
        <v>238</v>
      </c>
      <c r="E94" s="59" t="s">
        <v>239</v>
      </c>
      <c r="F94" s="59"/>
      <c r="G94" s="59" t="s">
        <v>240</v>
      </c>
      <c r="I94" s="66"/>
      <c r="J94" s="1">
        <f t="shared" si="3"/>
        <v>15</v>
      </c>
    </row>
    <row r="95" spans="1:10" x14ac:dyDescent="0.25">
      <c r="A95" s="1">
        <f t="shared" si="2"/>
        <v>16</v>
      </c>
      <c r="D95" s="1" t="s">
        <v>241</v>
      </c>
      <c r="E95" s="1" t="s">
        <v>242</v>
      </c>
      <c r="F95" s="1"/>
      <c r="G95" s="1" t="s">
        <v>243</v>
      </c>
      <c r="I95" s="66"/>
      <c r="J95" s="1">
        <f t="shared" si="3"/>
        <v>16</v>
      </c>
    </row>
    <row r="96" spans="1:10" ht="18.75" x14ac:dyDescent="0.25">
      <c r="A96" s="1">
        <f t="shared" si="2"/>
        <v>17</v>
      </c>
      <c r="B96" s="63" t="s">
        <v>244</v>
      </c>
      <c r="C96" s="8" t="s">
        <v>269</v>
      </c>
      <c r="D96" s="8" t="s">
        <v>246</v>
      </c>
      <c r="E96" s="8" t="s">
        <v>247</v>
      </c>
      <c r="F96" s="8"/>
      <c r="G96" s="8" t="s">
        <v>248</v>
      </c>
      <c r="I96" s="66"/>
      <c r="J96" s="1">
        <f t="shared" si="3"/>
        <v>17</v>
      </c>
    </row>
    <row r="97" spans="1:10" x14ac:dyDescent="0.25">
      <c r="A97" s="1">
        <f t="shared" si="2"/>
        <v>18</v>
      </c>
      <c r="I97" s="66"/>
      <c r="J97" s="1">
        <f t="shared" si="3"/>
        <v>18</v>
      </c>
    </row>
    <row r="98" spans="1:10" x14ac:dyDescent="0.25">
      <c r="A98" s="1">
        <f t="shared" si="2"/>
        <v>19</v>
      </c>
      <c r="B98" s="4" t="s">
        <v>249</v>
      </c>
      <c r="C98" s="58">
        <f>G17</f>
        <v>8720787.1579999998</v>
      </c>
      <c r="D98" s="77">
        <f>C98/C$101</f>
        <v>0.46809594123203746</v>
      </c>
      <c r="E98" s="89">
        <v>0</v>
      </c>
      <c r="G98" s="77">
        <f>D98*E98</f>
        <v>0</v>
      </c>
      <c r="I98" s="66" t="s">
        <v>261</v>
      </c>
      <c r="J98" s="1">
        <f t="shared" si="3"/>
        <v>19</v>
      </c>
    </row>
    <row r="99" spans="1:10" x14ac:dyDescent="0.25">
      <c r="A99" s="1">
        <f t="shared" si="2"/>
        <v>20</v>
      </c>
      <c r="B99" s="4" t="s">
        <v>251</v>
      </c>
      <c r="C99" s="20">
        <f>G30</f>
        <v>0</v>
      </c>
      <c r="D99" s="77">
        <f>C99/C$101</f>
        <v>0</v>
      </c>
      <c r="E99" s="89">
        <v>0</v>
      </c>
      <c r="G99" s="77">
        <f>D99*E99</f>
        <v>0</v>
      </c>
      <c r="I99" s="66" t="s">
        <v>261</v>
      </c>
      <c r="J99" s="1">
        <f t="shared" si="3"/>
        <v>20</v>
      </c>
    </row>
    <row r="100" spans="1:10" x14ac:dyDescent="0.25">
      <c r="A100" s="1">
        <f t="shared" si="2"/>
        <v>21</v>
      </c>
      <c r="B100" s="4" t="s">
        <v>253</v>
      </c>
      <c r="C100" s="20">
        <f>G39</f>
        <v>9909554.1670000013</v>
      </c>
      <c r="D100" s="85">
        <f>C100/C$101</f>
        <v>0.53190405876796243</v>
      </c>
      <c r="E100" s="62">
        <f>G93</f>
        <v>0</v>
      </c>
      <c r="G100" s="85">
        <f>D100*E100</f>
        <v>0</v>
      </c>
      <c r="I100" s="66" t="s">
        <v>277</v>
      </c>
      <c r="J100" s="1">
        <f t="shared" si="3"/>
        <v>21</v>
      </c>
    </row>
    <row r="101" spans="1:10" ht="16.5" thickBot="1" x14ac:dyDescent="0.3">
      <c r="A101" s="1">
        <f t="shared" si="2"/>
        <v>22</v>
      </c>
      <c r="B101" s="4" t="s">
        <v>255</v>
      </c>
      <c r="C101" s="80">
        <f>SUM(C98:C100)</f>
        <v>18630341.325000003</v>
      </c>
      <c r="D101" s="76">
        <f>SUM(D98:D100)</f>
        <v>0.99999999999999989</v>
      </c>
      <c r="G101" s="76">
        <f>SUM(G98:G100)</f>
        <v>0</v>
      </c>
      <c r="I101" s="66" t="s">
        <v>128</v>
      </c>
      <c r="J101" s="1">
        <f t="shared" si="3"/>
        <v>22</v>
      </c>
    </row>
    <row r="102" spans="1:10" ht="16.5" thickTop="1" x14ac:dyDescent="0.25">
      <c r="A102" s="1">
        <f t="shared" si="2"/>
        <v>23</v>
      </c>
      <c r="I102" s="66"/>
      <c r="J102" s="1">
        <f t="shared" si="3"/>
        <v>23</v>
      </c>
    </row>
    <row r="103" spans="1:10" ht="16.5" thickBot="1" x14ac:dyDescent="0.3">
      <c r="A103" s="1">
        <f t="shared" si="2"/>
        <v>24</v>
      </c>
      <c r="B103" s="63" t="s">
        <v>264</v>
      </c>
      <c r="G103" s="76">
        <f>G100</f>
        <v>0</v>
      </c>
      <c r="I103" s="66" t="s">
        <v>278</v>
      </c>
      <c r="J103" s="1">
        <f t="shared" si="3"/>
        <v>24</v>
      </c>
    </row>
    <row r="104" spans="1:10" ht="16.5" thickTop="1" x14ac:dyDescent="0.25">
      <c r="B104" s="63"/>
      <c r="G104" s="77"/>
      <c r="I104" s="66"/>
      <c r="J104" s="1"/>
    </row>
    <row r="105" spans="1:10" ht="18.75" x14ac:dyDescent="0.25">
      <c r="A105" s="93">
        <v>1</v>
      </c>
      <c r="B105" s="4" t="s">
        <v>279</v>
      </c>
      <c r="G105" s="77"/>
      <c r="I105" s="66"/>
      <c r="J105" s="1"/>
    </row>
    <row r="106" spans="1:10" ht="18.75" x14ac:dyDescent="0.25">
      <c r="A106" s="93">
        <v>2</v>
      </c>
      <c r="B106" s="4" t="s">
        <v>266</v>
      </c>
      <c r="G106" s="97"/>
      <c r="H106" s="97"/>
      <c r="J106" s="1" t="s">
        <v>1</v>
      </c>
    </row>
    <row r="107" spans="1:10" ht="18.75" x14ac:dyDescent="0.25">
      <c r="A107" s="93"/>
      <c r="G107" s="97"/>
      <c r="H107" s="97"/>
      <c r="J107" s="1"/>
    </row>
    <row r="108" spans="1:10" ht="18.75" x14ac:dyDescent="0.25">
      <c r="A108" s="93"/>
      <c r="G108" s="97"/>
      <c r="H108" s="97"/>
      <c r="J108" s="1"/>
    </row>
    <row r="109" spans="1:10" x14ac:dyDescent="0.25">
      <c r="B109" s="377" t="s">
        <v>0</v>
      </c>
      <c r="C109" s="377"/>
      <c r="D109" s="377"/>
      <c r="E109" s="377"/>
      <c r="F109" s="377"/>
      <c r="G109" s="377"/>
      <c r="H109" s="377"/>
      <c r="I109" s="377"/>
      <c r="J109" s="1"/>
    </row>
    <row r="110" spans="1:10" x14ac:dyDescent="0.25">
      <c r="B110" s="377" t="s">
        <v>184</v>
      </c>
      <c r="C110" s="377"/>
      <c r="D110" s="377"/>
      <c r="E110" s="377"/>
      <c r="F110" s="377"/>
      <c r="G110" s="377"/>
      <c r="H110" s="377"/>
      <c r="I110" s="377"/>
      <c r="J110" s="1"/>
    </row>
    <row r="111" spans="1:10" x14ac:dyDescent="0.25">
      <c r="B111" s="377" t="s">
        <v>185</v>
      </c>
      <c r="C111" s="377"/>
      <c r="D111" s="377"/>
      <c r="E111" s="377"/>
      <c r="F111" s="377"/>
      <c r="G111" s="377"/>
      <c r="H111" s="377"/>
      <c r="I111" s="377"/>
      <c r="J111" s="1"/>
    </row>
    <row r="112" spans="1:10" x14ac:dyDescent="0.25">
      <c r="B112" s="373" t="str">
        <f>B5</f>
        <v>Base Period &amp; True-Up Period 12 - Months Ending December 31, 2023</v>
      </c>
      <c r="C112" s="373"/>
      <c r="D112" s="373"/>
      <c r="E112" s="373"/>
      <c r="F112" s="373"/>
      <c r="G112" s="373"/>
      <c r="H112" s="373"/>
      <c r="I112" s="373"/>
      <c r="J112" s="1"/>
    </row>
    <row r="113" spans="1:12" x14ac:dyDescent="0.25">
      <c r="B113" s="375" t="s">
        <v>5</v>
      </c>
      <c r="C113" s="376"/>
      <c r="D113" s="376"/>
      <c r="E113" s="376"/>
      <c r="F113" s="376"/>
      <c r="G113" s="376"/>
      <c r="H113" s="376"/>
      <c r="I113" s="376"/>
      <c r="J113" s="1"/>
    </row>
    <row r="114" spans="1:12" x14ac:dyDescent="0.25">
      <c r="B114" s="1"/>
      <c r="C114" s="1"/>
      <c r="D114" s="1"/>
      <c r="E114" s="1"/>
      <c r="F114" s="1"/>
      <c r="G114" s="1"/>
      <c r="H114" s="1"/>
      <c r="I114" s="66"/>
      <c r="J114" s="1"/>
    </row>
    <row r="115" spans="1:12" x14ac:dyDescent="0.25">
      <c r="A115" s="1" t="s">
        <v>6</v>
      </c>
      <c r="B115" s="2"/>
      <c r="C115" s="2"/>
      <c r="D115" s="2"/>
      <c r="E115" s="2"/>
      <c r="F115" s="2"/>
      <c r="G115" s="2"/>
      <c r="H115" s="2"/>
      <c r="I115" s="66"/>
      <c r="J115" s="1" t="s">
        <v>6</v>
      </c>
    </row>
    <row r="116" spans="1:12" x14ac:dyDescent="0.25">
      <c r="A116" s="1" t="s">
        <v>7</v>
      </c>
      <c r="B116" s="1"/>
      <c r="C116" s="1"/>
      <c r="D116" s="1"/>
      <c r="E116" s="1"/>
      <c r="F116" s="1"/>
      <c r="G116" s="8" t="s">
        <v>8</v>
      </c>
      <c r="H116" s="2"/>
      <c r="I116" s="68" t="s">
        <v>9</v>
      </c>
      <c r="J116" s="1" t="s">
        <v>7</v>
      </c>
    </row>
    <row r="117" spans="1:12" x14ac:dyDescent="0.25">
      <c r="G117" s="1"/>
      <c r="H117" s="1"/>
      <c r="I117" s="66"/>
      <c r="J117" s="1"/>
    </row>
    <row r="118" spans="1:12" ht="18.75" x14ac:dyDescent="0.25">
      <c r="A118" s="1">
        <v>1</v>
      </c>
      <c r="B118" s="63" t="s">
        <v>280</v>
      </c>
      <c r="E118" s="2"/>
      <c r="F118" s="2"/>
      <c r="G118" s="99"/>
      <c r="H118" s="99"/>
      <c r="I118" s="66"/>
      <c r="J118" s="1">
        <v>1</v>
      </c>
    </row>
    <row r="119" spans="1:12" x14ac:dyDescent="0.25">
      <c r="A119" s="1">
        <f>A118+1</f>
        <v>2</v>
      </c>
      <c r="B119" s="39"/>
      <c r="E119" s="2"/>
      <c r="F119" s="2"/>
      <c r="G119" s="99"/>
      <c r="H119" s="99"/>
      <c r="I119" s="66"/>
      <c r="J119" s="1">
        <f>J118+1</f>
        <v>2</v>
      </c>
    </row>
    <row r="120" spans="1:12" x14ac:dyDescent="0.25">
      <c r="A120" s="1">
        <f>A119+1</f>
        <v>3</v>
      </c>
      <c r="B120" s="63" t="s">
        <v>281</v>
      </c>
      <c r="E120" s="2"/>
      <c r="F120" s="2"/>
      <c r="G120" s="99"/>
      <c r="H120" s="99"/>
      <c r="I120" s="66"/>
      <c r="J120" s="1">
        <f>J119+1</f>
        <v>3</v>
      </c>
    </row>
    <row r="121" spans="1:12" x14ac:dyDescent="0.25">
      <c r="A121" s="1">
        <f>A120+1</f>
        <v>4</v>
      </c>
      <c r="B121" s="2"/>
      <c r="C121" s="2"/>
      <c r="D121" s="2"/>
      <c r="E121" s="2"/>
      <c r="F121" s="2"/>
      <c r="G121" s="99"/>
      <c r="H121" s="99"/>
      <c r="I121" s="66"/>
      <c r="J121" s="1">
        <f>J120+1</f>
        <v>4</v>
      </c>
    </row>
    <row r="122" spans="1:12" x14ac:dyDescent="0.25">
      <c r="A122" s="1">
        <f t="shared" ref="A122:A183" si="4">A121+1</f>
        <v>5</v>
      </c>
      <c r="B122" s="11" t="s">
        <v>282</v>
      </c>
      <c r="C122" s="2"/>
      <c r="D122" s="2"/>
      <c r="E122" s="2"/>
      <c r="F122" s="2"/>
      <c r="G122" s="99"/>
      <c r="H122" s="99"/>
      <c r="I122" s="100"/>
      <c r="J122" s="1">
        <f t="shared" ref="J122:J183" si="5">J121+1</f>
        <v>5</v>
      </c>
    </row>
    <row r="123" spans="1:12" x14ac:dyDescent="0.25">
      <c r="A123" s="1">
        <f t="shared" si="4"/>
        <v>6</v>
      </c>
      <c r="B123" s="4" t="s">
        <v>283</v>
      </c>
      <c r="D123" s="2"/>
      <c r="E123" s="2"/>
      <c r="F123" s="2"/>
      <c r="G123" s="101">
        <f>G52</f>
        <v>5.3722309935564205E-2</v>
      </c>
      <c r="H123" s="2"/>
      <c r="I123" s="66" t="s">
        <v>284</v>
      </c>
      <c r="J123" s="1">
        <f t="shared" si="5"/>
        <v>6</v>
      </c>
      <c r="K123" s="1"/>
    </row>
    <row r="124" spans="1:12" x14ac:dyDescent="0.25">
      <c r="A124" s="1">
        <f t="shared" si="4"/>
        <v>7</v>
      </c>
      <c r="B124" s="4" t="s">
        <v>285</v>
      </c>
      <c r="D124" s="2"/>
      <c r="E124" s="2"/>
      <c r="F124" s="2"/>
      <c r="G124" s="53">
        <v>3917.7441587128469</v>
      </c>
      <c r="H124" s="2"/>
      <c r="I124" s="66" t="s">
        <v>286</v>
      </c>
      <c r="J124" s="1">
        <f t="shared" si="5"/>
        <v>7</v>
      </c>
      <c r="K124" s="1"/>
    </row>
    <row r="125" spans="1:12" x14ac:dyDescent="0.25">
      <c r="A125" s="1">
        <f t="shared" si="4"/>
        <v>8</v>
      </c>
      <c r="B125" s="4" t="s">
        <v>287</v>
      </c>
      <c r="D125" s="2"/>
      <c r="E125" s="2"/>
      <c r="F125" s="2"/>
      <c r="G125" s="102">
        <v>11020.262002440008</v>
      </c>
      <c r="H125" s="2"/>
      <c r="I125" s="94" t="s">
        <v>288</v>
      </c>
      <c r="J125" s="1">
        <f t="shared" si="5"/>
        <v>8</v>
      </c>
      <c r="K125" s="2"/>
    </row>
    <row r="126" spans="1:12" x14ac:dyDescent="0.25">
      <c r="A126" s="1">
        <f t="shared" si="4"/>
        <v>9</v>
      </c>
      <c r="B126" s="4" t="s">
        <v>289</v>
      </c>
      <c r="D126" s="2"/>
      <c r="E126" s="103"/>
      <c r="F126" s="2"/>
      <c r="G126" s="13">
        <v>5319978.2293297024</v>
      </c>
      <c r="H126" s="14"/>
      <c r="I126" s="66" t="s">
        <v>290</v>
      </c>
      <c r="J126" s="1">
        <f t="shared" si="5"/>
        <v>9</v>
      </c>
    </row>
    <row r="127" spans="1:12" x14ac:dyDescent="0.25">
      <c r="A127" s="1">
        <f t="shared" si="4"/>
        <v>10</v>
      </c>
      <c r="B127" s="4" t="s">
        <v>291</v>
      </c>
      <c r="D127" s="62"/>
      <c r="E127" s="2"/>
      <c r="F127" s="2"/>
      <c r="G127" s="104" t="s">
        <v>292</v>
      </c>
      <c r="H127" s="2"/>
      <c r="I127" s="66" t="s">
        <v>293</v>
      </c>
      <c r="J127" s="1">
        <f t="shared" si="5"/>
        <v>10</v>
      </c>
      <c r="L127" s="105"/>
    </row>
    <row r="128" spans="1:12" x14ac:dyDescent="0.25">
      <c r="A128" s="1">
        <f t="shared" si="4"/>
        <v>11</v>
      </c>
      <c r="G128" s="1"/>
      <c r="H128" s="1"/>
      <c r="J128" s="1">
        <f t="shared" si="5"/>
        <v>11</v>
      </c>
    </row>
    <row r="129" spans="1:12" x14ac:dyDescent="0.25">
      <c r="A129" s="1">
        <f t="shared" si="4"/>
        <v>12</v>
      </c>
      <c r="B129" s="4" t="s">
        <v>294</v>
      </c>
      <c r="D129" s="2"/>
      <c r="E129" s="2"/>
      <c r="F129" s="2"/>
      <c r="G129" s="106">
        <f>(((G123)+(G125/G126))*G127-(G124/G126))/(1-G127)</f>
        <v>1.3899083696568159E-2</v>
      </c>
      <c r="H129" s="106"/>
      <c r="I129" s="66" t="s">
        <v>295</v>
      </c>
      <c r="J129" s="1">
        <f t="shared" si="5"/>
        <v>12</v>
      </c>
      <c r="L129" s="107"/>
    </row>
    <row r="130" spans="1:12" x14ac:dyDescent="0.25">
      <c r="A130" s="1">
        <f t="shared" si="4"/>
        <v>13</v>
      </c>
      <c r="B130" s="31" t="s">
        <v>296</v>
      </c>
      <c r="G130" s="1"/>
      <c r="H130" s="1"/>
      <c r="J130" s="1">
        <f t="shared" si="5"/>
        <v>13</v>
      </c>
    </row>
    <row r="131" spans="1:12" x14ac:dyDescent="0.25">
      <c r="A131" s="1">
        <f t="shared" si="4"/>
        <v>14</v>
      </c>
      <c r="G131" s="108"/>
      <c r="H131" s="1"/>
      <c r="J131" s="1">
        <f t="shared" si="5"/>
        <v>14</v>
      </c>
    </row>
    <row r="132" spans="1:12" x14ac:dyDescent="0.25">
      <c r="A132" s="1">
        <f t="shared" si="4"/>
        <v>15</v>
      </c>
      <c r="B132" s="63" t="s">
        <v>297</v>
      </c>
      <c r="C132" s="2"/>
      <c r="D132" s="2"/>
      <c r="E132" s="2"/>
      <c r="F132" s="2"/>
      <c r="G132" s="109"/>
      <c r="H132" s="109"/>
      <c r="I132" s="110"/>
      <c r="J132" s="1">
        <f t="shared" si="5"/>
        <v>15</v>
      </c>
      <c r="K132" s="111"/>
    </row>
    <row r="133" spans="1:12" x14ac:dyDescent="0.25">
      <c r="A133" s="1">
        <f t="shared" si="4"/>
        <v>16</v>
      </c>
      <c r="B133" s="112"/>
      <c r="C133" s="2"/>
      <c r="D133" s="2"/>
      <c r="E133" s="2"/>
      <c r="F133" s="2"/>
      <c r="G133" s="109"/>
      <c r="H133" s="109"/>
      <c r="I133" s="113"/>
      <c r="J133" s="1">
        <f t="shared" si="5"/>
        <v>16</v>
      </c>
      <c r="K133" s="2"/>
    </row>
    <row r="134" spans="1:12" x14ac:dyDescent="0.25">
      <c r="A134" s="1">
        <f t="shared" si="4"/>
        <v>17</v>
      </c>
      <c r="B134" s="11" t="s">
        <v>282</v>
      </c>
      <c r="C134" s="2"/>
      <c r="D134" s="2"/>
      <c r="E134" s="2"/>
      <c r="F134" s="2"/>
      <c r="G134" s="109"/>
      <c r="H134" s="109"/>
      <c r="I134" s="113"/>
      <c r="J134" s="1">
        <f t="shared" si="5"/>
        <v>17</v>
      </c>
      <c r="K134" s="2"/>
    </row>
    <row r="135" spans="1:12" x14ac:dyDescent="0.25">
      <c r="A135" s="1">
        <f t="shared" si="4"/>
        <v>18</v>
      </c>
      <c r="B135" s="4" t="s">
        <v>283</v>
      </c>
      <c r="D135" s="2"/>
      <c r="E135" s="2"/>
      <c r="F135" s="2"/>
      <c r="G135" s="77">
        <f>G123</f>
        <v>5.3722309935564205E-2</v>
      </c>
      <c r="H135" s="77"/>
      <c r="I135" s="66" t="s">
        <v>298</v>
      </c>
      <c r="J135" s="1">
        <f t="shared" si="5"/>
        <v>18</v>
      </c>
      <c r="K135" s="1"/>
    </row>
    <row r="136" spans="1:12" x14ac:dyDescent="0.25">
      <c r="A136" s="1">
        <f t="shared" si="4"/>
        <v>19</v>
      </c>
      <c r="B136" s="4" t="s">
        <v>299</v>
      </c>
      <c r="D136" s="2"/>
      <c r="E136" s="2"/>
      <c r="F136" s="2"/>
      <c r="G136" s="114">
        <v>0</v>
      </c>
      <c r="H136" s="77"/>
      <c r="I136" s="66" t="s">
        <v>300</v>
      </c>
      <c r="J136" s="1">
        <f t="shared" si="5"/>
        <v>19</v>
      </c>
      <c r="K136" s="1"/>
    </row>
    <row r="137" spans="1:12" x14ac:dyDescent="0.25">
      <c r="A137" s="1">
        <f t="shared" si="4"/>
        <v>20</v>
      </c>
      <c r="B137" s="4" t="s">
        <v>287</v>
      </c>
      <c r="D137" s="2"/>
      <c r="E137" s="2"/>
      <c r="F137" s="2"/>
      <c r="G137" s="114">
        <f>G125</f>
        <v>11020.262002440008</v>
      </c>
      <c r="H137" s="114"/>
      <c r="I137" s="66" t="s">
        <v>301</v>
      </c>
      <c r="J137" s="1">
        <f t="shared" si="5"/>
        <v>20</v>
      </c>
      <c r="K137" s="1"/>
    </row>
    <row r="138" spans="1:12" x14ac:dyDescent="0.25">
      <c r="A138" s="1">
        <f t="shared" si="4"/>
        <v>21</v>
      </c>
      <c r="B138" s="4" t="s">
        <v>289</v>
      </c>
      <c r="D138" s="2"/>
      <c r="E138" s="2"/>
      <c r="F138" s="2"/>
      <c r="G138" s="19">
        <f>G126</f>
        <v>5319978.2293297024</v>
      </c>
      <c r="H138" s="14"/>
      <c r="I138" s="66" t="s">
        <v>302</v>
      </c>
      <c r="J138" s="1">
        <f t="shared" si="5"/>
        <v>21</v>
      </c>
      <c r="K138" s="1"/>
    </row>
    <row r="139" spans="1:12" x14ac:dyDescent="0.25">
      <c r="A139" s="1">
        <f t="shared" si="4"/>
        <v>22</v>
      </c>
      <c r="B139" s="4" t="s">
        <v>303</v>
      </c>
      <c r="D139" s="2"/>
      <c r="E139" s="2"/>
      <c r="F139" s="2"/>
      <c r="G139" s="106">
        <f>G129</f>
        <v>1.3899083696568159E-2</v>
      </c>
      <c r="H139" s="106"/>
      <c r="I139" s="66" t="s">
        <v>304</v>
      </c>
      <c r="J139" s="1">
        <f t="shared" si="5"/>
        <v>22</v>
      </c>
    </row>
    <row r="140" spans="1:12" x14ac:dyDescent="0.25">
      <c r="A140" s="1">
        <f t="shared" si="4"/>
        <v>23</v>
      </c>
      <c r="B140" s="4" t="s">
        <v>305</v>
      </c>
      <c r="D140" s="2"/>
      <c r="E140" s="2"/>
      <c r="F140" s="2"/>
      <c r="G140" s="104" t="s">
        <v>306</v>
      </c>
      <c r="H140" s="2"/>
      <c r="I140" s="66" t="s">
        <v>307</v>
      </c>
      <c r="J140" s="1">
        <f t="shared" si="5"/>
        <v>23</v>
      </c>
    </row>
    <row r="141" spans="1:12" x14ac:dyDescent="0.25">
      <c r="A141" s="1">
        <f t="shared" si="4"/>
        <v>24</v>
      </c>
      <c r="B141" s="3"/>
      <c r="D141" s="2"/>
      <c r="E141" s="2"/>
      <c r="F141" s="2"/>
      <c r="G141" s="115"/>
      <c r="H141" s="115"/>
      <c r="I141" s="113"/>
      <c r="J141" s="1">
        <f t="shared" si="5"/>
        <v>24</v>
      </c>
    </row>
    <row r="142" spans="1:12" x14ac:dyDescent="0.25">
      <c r="A142" s="1">
        <f t="shared" si="4"/>
        <v>25</v>
      </c>
      <c r="B142" s="4" t="s">
        <v>308</v>
      </c>
      <c r="C142" s="1"/>
      <c r="D142" s="1"/>
      <c r="E142" s="2"/>
      <c r="F142" s="2"/>
      <c r="G142" s="116">
        <f>(((G135)+(G137/G138)+G129)*G140-(G136/G138))/(1-G140)</f>
        <v>6.7582827838262973E-3</v>
      </c>
      <c r="H142" s="106"/>
      <c r="I142" s="66" t="s">
        <v>309</v>
      </c>
      <c r="J142" s="1">
        <f t="shared" si="5"/>
        <v>25</v>
      </c>
    </row>
    <row r="143" spans="1:12" x14ac:dyDescent="0.25">
      <c r="A143" s="1">
        <f t="shared" si="4"/>
        <v>26</v>
      </c>
      <c r="B143" s="31" t="s">
        <v>310</v>
      </c>
      <c r="G143" s="1"/>
      <c r="H143" s="1"/>
      <c r="I143" s="66"/>
      <c r="J143" s="1">
        <f t="shared" si="5"/>
        <v>26</v>
      </c>
      <c r="K143" s="1"/>
    </row>
    <row r="144" spans="1:12" x14ac:dyDescent="0.25">
      <c r="A144" s="1">
        <f t="shared" si="4"/>
        <v>27</v>
      </c>
      <c r="G144" s="1"/>
      <c r="H144" s="1"/>
      <c r="I144" s="66"/>
      <c r="J144" s="1">
        <f t="shared" si="5"/>
        <v>27</v>
      </c>
      <c r="K144" s="1"/>
    </row>
    <row r="145" spans="1:12" x14ac:dyDescent="0.25">
      <c r="A145" s="1">
        <f t="shared" si="4"/>
        <v>28</v>
      </c>
      <c r="B145" s="63" t="s">
        <v>311</v>
      </c>
      <c r="G145" s="106">
        <f>G142+G129</f>
        <v>2.0657366480394457E-2</v>
      </c>
      <c r="H145" s="106"/>
      <c r="I145" s="66" t="s">
        <v>312</v>
      </c>
      <c r="J145" s="1">
        <f t="shared" si="5"/>
        <v>28</v>
      </c>
      <c r="K145" s="1"/>
    </row>
    <row r="146" spans="1:12" x14ac:dyDescent="0.25">
      <c r="A146" s="1">
        <f t="shared" si="4"/>
        <v>29</v>
      </c>
      <c r="G146" s="1"/>
      <c r="H146" s="1"/>
      <c r="I146" s="66"/>
      <c r="J146" s="1">
        <f t="shared" si="5"/>
        <v>29</v>
      </c>
      <c r="K146" s="1"/>
    </row>
    <row r="147" spans="1:12" x14ac:dyDescent="0.25">
      <c r="A147" s="1">
        <f t="shared" si="4"/>
        <v>30</v>
      </c>
      <c r="B147" s="63" t="s">
        <v>313</v>
      </c>
      <c r="G147" s="41">
        <f>G50</f>
        <v>7.2369001423381055E-2</v>
      </c>
      <c r="H147" s="2"/>
      <c r="I147" s="66" t="s">
        <v>314</v>
      </c>
      <c r="J147" s="1">
        <f t="shared" si="5"/>
        <v>30</v>
      </c>
      <c r="K147" s="1"/>
    </row>
    <row r="148" spans="1:12" x14ac:dyDescent="0.25">
      <c r="A148" s="1">
        <f t="shared" si="4"/>
        <v>31</v>
      </c>
      <c r="G148" s="77"/>
      <c r="H148" s="77"/>
      <c r="I148" s="66"/>
      <c r="J148" s="1">
        <f t="shared" si="5"/>
        <v>31</v>
      </c>
      <c r="K148" s="1"/>
    </row>
    <row r="149" spans="1:12" ht="19.5" thickBot="1" x14ac:dyDescent="0.3">
      <c r="A149" s="1">
        <f t="shared" si="4"/>
        <v>32</v>
      </c>
      <c r="B149" s="63" t="s">
        <v>315</v>
      </c>
      <c r="G149" s="117">
        <f>G145+G147</f>
        <v>9.3026367903775511E-2</v>
      </c>
      <c r="H149" s="106"/>
      <c r="I149" s="66" t="s">
        <v>316</v>
      </c>
      <c r="J149" s="1">
        <f t="shared" si="5"/>
        <v>32</v>
      </c>
      <c r="K149" s="118"/>
      <c r="L149" s="107"/>
    </row>
    <row r="150" spans="1:12" ht="17.25" thickTop="1" thickBot="1" x14ac:dyDescent="0.3">
      <c r="A150" s="81">
        <f t="shared" si="4"/>
        <v>33</v>
      </c>
      <c r="B150" s="82"/>
      <c r="C150" s="82"/>
      <c r="D150" s="82"/>
      <c r="E150" s="82"/>
      <c r="F150" s="82"/>
      <c r="G150" s="81"/>
      <c r="H150" s="81"/>
      <c r="I150" s="83"/>
      <c r="J150" s="81">
        <f t="shared" si="5"/>
        <v>33</v>
      </c>
    </row>
    <row r="151" spans="1:12" x14ac:dyDescent="0.25">
      <c r="A151" s="1">
        <f t="shared" si="4"/>
        <v>34</v>
      </c>
      <c r="G151" s="1"/>
      <c r="H151" s="1"/>
      <c r="I151" s="66"/>
      <c r="J151" s="1">
        <f t="shared" si="5"/>
        <v>34</v>
      </c>
    </row>
    <row r="152" spans="1:12" ht="18.75" x14ac:dyDescent="0.25">
      <c r="A152" s="1">
        <f t="shared" si="4"/>
        <v>35</v>
      </c>
      <c r="B152" s="63" t="s">
        <v>317</v>
      </c>
      <c r="E152" s="2"/>
      <c r="F152" s="2"/>
      <c r="G152" s="99"/>
      <c r="H152" s="99"/>
      <c r="I152" s="66"/>
      <c r="J152" s="1">
        <f t="shared" si="5"/>
        <v>35</v>
      </c>
    </row>
    <row r="153" spans="1:12" x14ac:dyDescent="0.25">
      <c r="A153" s="1">
        <f t="shared" si="4"/>
        <v>36</v>
      </c>
      <c r="B153" s="39"/>
      <c r="E153" s="2"/>
      <c r="F153" s="2"/>
      <c r="G153" s="99"/>
      <c r="H153" s="99"/>
      <c r="I153" s="66"/>
      <c r="J153" s="1">
        <f t="shared" si="5"/>
        <v>36</v>
      </c>
      <c r="L153" s="119"/>
    </row>
    <row r="154" spans="1:12" x14ac:dyDescent="0.25">
      <c r="A154" s="1">
        <f t="shared" si="4"/>
        <v>37</v>
      </c>
      <c r="B154" s="63" t="s">
        <v>281</v>
      </c>
      <c r="E154" s="2"/>
      <c r="F154" s="2"/>
      <c r="G154" s="99"/>
      <c r="H154" s="99"/>
      <c r="I154" s="66"/>
      <c r="J154" s="1">
        <f t="shared" si="5"/>
        <v>37</v>
      </c>
    </row>
    <row r="155" spans="1:12" x14ac:dyDescent="0.25">
      <c r="A155" s="1">
        <f t="shared" si="4"/>
        <v>38</v>
      </c>
      <c r="B155" s="2"/>
      <c r="C155" s="2"/>
      <c r="D155" s="2"/>
      <c r="E155" s="2"/>
      <c r="F155" s="2"/>
      <c r="G155" s="99"/>
      <c r="H155" s="99"/>
      <c r="I155" s="66"/>
      <c r="J155" s="1">
        <f t="shared" si="5"/>
        <v>38</v>
      </c>
    </row>
    <row r="156" spans="1:12" x14ac:dyDescent="0.25">
      <c r="A156" s="1">
        <f t="shared" si="4"/>
        <v>39</v>
      </c>
      <c r="B156" s="11" t="s">
        <v>282</v>
      </c>
      <c r="C156" s="2"/>
      <c r="D156" s="2"/>
      <c r="E156" s="2"/>
      <c r="F156" s="2"/>
      <c r="G156" s="99"/>
      <c r="H156" s="99"/>
      <c r="I156" s="100"/>
      <c r="J156" s="1">
        <f t="shared" si="5"/>
        <v>39</v>
      </c>
    </row>
    <row r="157" spans="1:12" x14ac:dyDescent="0.25">
      <c r="A157" s="1">
        <f t="shared" si="4"/>
        <v>40</v>
      </c>
      <c r="B157" s="4" t="s">
        <v>318</v>
      </c>
      <c r="D157" s="2"/>
      <c r="E157" s="2"/>
      <c r="F157" s="2"/>
      <c r="G157" s="120">
        <f>G65</f>
        <v>0</v>
      </c>
      <c r="H157" s="14" t="s">
        <v>36</v>
      </c>
      <c r="I157" s="66" t="s">
        <v>319</v>
      </c>
      <c r="J157" s="1">
        <f t="shared" si="5"/>
        <v>40</v>
      </c>
      <c r="K157" s="1"/>
    </row>
    <row r="158" spans="1:12" x14ac:dyDescent="0.25">
      <c r="A158" s="1">
        <f t="shared" si="4"/>
        <v>41</v>
      </c>
      <c r="B158" s="4" t="s">
        <v>285</v>
      </c>
      <c r="D158" s="2"/>
      <c r="E158" s="2"/>
      <c r="F158" s="2"/>
      <c r="G158" s="121">
        <v>0</v>
      </c>
      <c r="H158" s="2"/>
      <c r="I158" s="66" t="s">
        <v>261</v>
      </c>
      <c r="J158" s="1">
        <f t="shared" si="5"/>
        <v>41</v>
      </c>
      <c r="K158" s="1"/>
    </row>
    <row r="159" spans="1:12" x14ac:dyDescent="0.25">
      <c r="A159" s="1">
        <f t="shared" si="4"/>
        <v>42</v>
      </c>
      <c r="B159" s="4" t="s">
        <v>287</v>
      </c>
      <c r="D159" s="2"/>
      <c r="E159" s="2"/>
      <c r="F159" s="2"/>
      <c r="G159" s="121">
        <v>0</v>
      </c>
      <c r="H159" s="2"/>
      <c r="I159" s="66" t="s">
        <v>261</v>
      </c>
      <c r="J159" s="1">
        <f t="shared" si="5"/>
        <v>42</v>
      </c>
      <c r="K159" s="2"/>
    </row>
    <row r="160" spans="1:12" x14ac:dyDescent="0.25">
      <c r="A160" s="1">
        <f t="shared" si="4"/>
        <v>43</v>
      </c>
      <c r="B160" s="4" t="s">
        <v>289</v>
      </c>
      <c r="D160" s="2"/>
      <c r="E160" s="103"/>
      <c r="F160" s="2"/>
      <c r="G160" s="13">
        <v>5319978.2293297024</v>
      </c>
      <c r="H160" s="14"/>
      <c r="I160" s="66" t="s">
        <v>290</v>
      </c>
      <c r="J160" s="1">
        <f t="shared" si="5"/>
        <v>43</v>
      </c>
    </row>
    <row r="161" spans="1:12" x14ac:dyDescent="0.25">
      <c r="A161" s="1">
        <f t="shared" si="4"/>
        <v>44</v>
      </c>
      <c r="B161" s="4" t="s">
        <v>291</v>
      </c>
      <c r="D161" s="62"/>
      <c r="E161" s="2"/>
      <c r="F161" s="2"/>
      <c r="G161" s="104" t="s">
        <v>292</v>
      </c>
      <c r="H161" s="2"/>
      <c r="I161" s="66" t="s">
        <v>293</v>
      </c>
      <c r="J161" s="1">
        <f t="shared" si="5"/>
        <v>44</v>
      </c>
      <c r="L161" s="105"/>
    </row>
    <row r="162" spans="1:12" x14ac:dyDescent="0.25">
      <c r="A162" s="1">
        <f t="shared" si="4"/>
        <v>45</v>
      </c>
      <c r="G162" s="1"/>
      <c r="H162" s="1"/>
      <c r="J162" s="1">
        <f t="shared" si="5"/>
        <v>45</v>
      </c>
    </row>
    <row r="163" spans="1:12" x14ac:dyDescent="0.25">
      <c r="A163" s="1">
        <f t="shared" si="4"/>
        <v>46</v>
      </c>
      <c r="B163" s="4" t="s">
        <v>294</v>
      </c>
      <c r="D163" s="2"/>
      <c r="E163" s="2"/>
      <c r="F163" s="2"/>
      <c r="G163" s="122">
        <f>(((G157)+(G159/G160))*G161-(G158/G160))/(1-G161)</f>
        <v>0</v>
      </c>
      <c r="H163" s="14" t="s">
        <v>36</v>
      </c>
      <c r="I163" s="66" t="s">
        <v>295</v>
      </c>
      <c r="J163" s="1">
        <f t="shared" si="5"/>
        <v>46</v>
      </c>
      <c r="L163" s="107"/>
    </row>
    <row r="164" spans="1:12" x14ac:dyDescent="0.25">
      <c r="A164" s="1">
        <f t="shared" si="4"/>
        <v>47</v>
      </c>
      <c r="B164" s="31" t="s">
        <v>296</v>
      </c>
      <c r="G164" s="1"/>
      <c r="H164" s="1"/>
      <c r="J164" s="1">
        <f t="shared" si="5"/>
        <v>47</v>
      </c>
    </row>
    <row r="165" spans="1:12" x14ac:dyDescent="0.25">
      <c r="A165" s="1">
        <f t="shared" si="4"/>
        <v>48</v>
      </c>
      <c r="G165" s="1"/>
      <c r="H165" s="1"/>
      <c r="J165" s="1">
        <f t="shared" si="5"/>
        <v>48</v>
      </c>
    </row>
    <row r="166" spans="1:12" x14ac:dyDescent="0.25">
      <c r="A166" s="1">
        <f t="shared" si="4"/>
        <v>49</v>
      </c>
      <c r="B166" s="63" t="s">
        <v>297</v>
      </c>
      <c r="C166" s="2"/>
      <c r="D166" s="2"/>
      <c r="E166" s="2"/>
      <c r="F166" s="2"/>
      <c r="G166" s="109"/>
      <c r="H166" s="109"/>
      <c r="I166" s="110"/>
      <c r="J166" s="1">
        <f t="shared" si="5"/>
        <v>49</v>
      </c>
      <c r="K166" s="111"/>
    </row>
    <row r="167" spans="1:12" x14ac:dyDescent="0.25">
      <c r="A167" s="1">
        <f t="shared" si="4"/>
        <v>50</v>
      </c>
      <c r="B167" s="112"/>
      <c r="C167" s="2"/>
      <c r="D167" s="2"/>
      <c r="E167" s="2"/>
      <c r="F167" s="2"/>
      <c r="G167" s="109"/>
      <c r="H167" s="109"/>
      <c r="I167" s="113"/>
      <c r="J167" s="1">
        <f t="shared" si="5"/>
        <v>50</v>
      </c>
      <c r="K167" s="2"/>
    </row>
    <row r="168" spans="1:12" x14ac:dyDescent="0.25">
      <c r="A168" s="1">
        <f t="shared" si="4"/>
        <v>51</v>
      </c>
      <c r="B168" s="11" t="s">
        <v>282</v>
      </c>
      <c r="C168" s="2"/>
      <c r="D168" s="2"/>
      <c r="E168" s="2"/>
      <c r="F168" s="2"/>
      <c r="G168" s="109"/>
      <c r="H168" s="109"/>
      <c r="I168" s="113"/>
      <c r="J168" s="1">
        <f t="shared" si="5"/>
        <v>51</v>
      </c>
      <c r="K168" s="2"/>
    </row>
    <row r="169" spans="1:12" x14ac:dyDescent="0.25">
      <c r="A169" s="1">
        <f t="shared" si="4"/>
        <v>52</v>
      </c>
      <c r="B169" s="4" t="s">
        <v>318</v>
      </c>
      <c r="D169" s="2"/>
      <c r="E169" s="2"/>
      <c r="F169" s="2"/>
      <c r="G169" s="123">
        <f>G157</f>
        <v>0</v>
      </c>
      <c r="H169" s="14" t="s">
        <v>36</v>
      </c>
      <c r="I169" s="66" t="s">
        <v>320</v>
      </c>
      <c r="J169" s="1">
        <f t="shared" si="5"/>
        <v>52</v>
      </c>
      <c r="K169" s="1"/>
    </row>
    <row r="170" spans="1:12" x14ac:dyDescent="0.25">
      <c r="A170" s="1">
        <f t="shared" si="4"/>
        <v>53</v>
      </c>
      <c r="B170" s="4" t="s">
        <v>299</v>
      </c>
      <c r="D170" s="2"/>
      <c r="E170" s="2"/>
      <c r="F170" s="2"/>
      <c r="G170" s="121">
        <v>0</v>
      </c>
      <c r="H170" s="77"/>
      <c r="I170" s="66" t="s">
        <v>261</v>
      </c>
      <c r="J170" s="1">
        <f t="shared" si="5"/>
        <v>53</v>
      </c>
      <c r="K170" s="1"/>
    </row>
    <row r="171" spans="1:12" x14ac:dyDescent="0.25">
      <c r="A171" s="1">
        <f t="shared" si="4"/>
        <v>54</v>
      </c>
      <c r="B171" s="4" t="s">
        <v>287</v>
      </c>
      <c r="D171" s="2"/>
      <c r="E171" s="2"/>
      <c r="F171" s="2"/>
      <c r="G171" s="19">
        <f>G159</f>
        <v>0</v>
      </c>
      <c r="H171" s="114"/>
      <c r="I171" s="66" t="s">
        <v>321</v>
      </c>
      <c r="J171" s="1">
        <f t="shared" si="5"/>
        <v>54</v>
      </c>
      <c r="K171" s="1"/>
    </row>
    <row r="172" spans="1:12" x14ac:dyDescent="0.25">
      <c r="A172" s="1">
        <f t="shared" si="4"/>
        <v>55</v>
      </c>
      <c r="B172" s="4" t="s">
        <v>289</v>
      </c>
      <c r="D172" s="2"/>
      <c r="E172" s="2"/>
      <c r="F172" s="2"/>
      <c r="G172" s="19">
        <f>G160</f>
        <v>5319978.2293297024</v>
      </c>
      <c r="H172" s="14"/>
      <c r="I172" s="66" t="s">
        <v>322</v>
      </c>
      <c r="J172" s="1">
        <f t="shared" si="5"/>
        <v>55</v>
      </c>
      <c r="K172" s="1"/>
    </row>
    <row r="173" spans="1:12" x14ac:dyDescent="0.25">
      <c r="A173" s="1">
        <f t="shared" si="4"/>
        <v>56</v>
      </c>
      <c r="B173" s="4" t="s">
        <v>303</v>
      </c>
      <c r="D173" s="2"/>
      <c r="E173" s="2"/>
      <c r="F173" s="2"/>
      <c r="G173" s="122">
        <f>G163</f>
        <v>0</v>
      </c>
      <c r="H173" s="14" t="s">
        <v>36</v>
      </c>
      <c r="I173" s="66" t="s">
        <v>323</v>
      </c>
      <c r="J173" s="1">
        <f t="shared" si="5"/>
        <v>56</v>
      </c>
    </row>
    <row r="174" spans="1:12" x14ac:dyDescent="0.25">
      <c r="A174" s="1">
        <f t="shared" si="4"/>
        <v>57</v>
      </c>
      <c r="B174" s="4" t="s">
        <v>305</v>
      </c>
      <c r="D174" s="2"/>
      <c r="E174" s="2"/>
      <c r="F174" s="2"/>
      <c r="G174" s="104" t="s">
        <v>306</v>
      </c>
      <c r="H174" s="2"/>
      <c r="I174" s="66" t="s">
        <v>307</v>
      </c>
      <c r="J174" s="1">
        <f t="shared" si="5"/>
        <v>57</v>
      </c>
    </row>
    <row r="175" spans="1:12" x14ac:dyDescent="0.25">
      <c r="A175" s="1">
        <f t="shared" si="4"/>
        <v>58</v>
      </c>
      <c r="B175" s="3"/>
      <c r="D175" s="2"/>
      <c r="E175" s="2"/>
      <c r="F175" s="2"/>
      <c r="G175" s="115"/>
      <c r="H175" s="115"/>
      <c r="I175" s="113"/>
      <c r="J175" s="1">
        <f t="shared" si="5"/>
        <v>58</v>
      </c>
      <c r="K175" s="124"/>
    </row>
    <row r="176" spans="1:12" x14ac:dyDescent="0.25">
      <c r="A176" s="1">
        <f t="shared" si="4"/>
        <v>59</v>
      </c>
      <c r="B176" s="4" t="s">
        <v>308</v>
      </c>
      <c r="C176" s="1"/>
      <c r="D176" s="1"/>
      <c r="E176" s="2"/>
      <c r="F176" s="2"/>
      <c r="G176" s="125">
        <f>(((G169)+(G171/G172)+G163)*G174-(G170/G172))/(1-G174)</f>
        <v>0</v>
      </c>
      <c r="H176" s="14" t="s">
        <v>36</v>
      </c>
      <c r="I176" s="66" t="s">
        <v>309</v>
      </c>
      <c r="J176" s="1">
        <f t="shared" si="5"/>
        <v>59</v>
      </c>
    </row>
    <row r="177" spans="1:12" x14ac:dyDescent="0.25">
      <c r="A177" s="1">
        <f t="shared" si="4"/>
        <v>60</v>
      </c>
      <c r="B177" s="31" t="s">
        <v>310</v>
      </c>
      <c r="G177" s="1"/>
      <c r="H177" s="1"/>
      <c r="I177" s="66"/>
      <c r="J177" s="1">
        <f t="shared" si="5"/>
        <v>60</v>
      </c>
      <c r="K177" s="1"/>
    </row>
    <row r="178" spans="1:12" x14ac:dyDescent="0.25">
      <c r="A178" s="1">
        <f t="shared" si="4"/>
        <v>61</v>
      </c>
      <c r="G178" s="1"/>
      <c r="H178" s="1"/>
      <c r="I178" s="66"/>
      <c r="J178" s="1">
        <f t="shared" si="5"/>
        <v>61</v>
      </c>
      <c r="K178" s="1"/>
    </row>
    <row r="179" spans="1:12" x14ac:dyDescent="0.25">
      <c r="A179" s="1">
        <f t="shared" si="4"/>
        <v>62</v>
      </c>
      <c r="B179" s="63" t="s">
        <v>311</v>
      </c>
      <c r="G179" s="122">
        <f>G176+G163</f>
        <v>0</v>
      </c>
      <c r="H179" s="14" t="s">
        <v>36</v>
      </c>
      <c r="I179" s="66" t="s">
        <v>324</v>
      </c>
      <c r="J179" s="1">
        <f t="shared" si="5"/>
        <v>62</v>
      </c>
      <c r="K179" s="1"/>
    </row>
    <row r="180" spans="1:12" x14ac:dyDescent="0.25">
      <c r="A180" s="1">
        <f t="shared" si="4"/>
        <v>63</v>
      </c>
      <c r="G180" s="1"/>
      <c r="H180" s="1"/>
      <c r="I180" s="66"/>
      <c r="J180" s="1">
        <f t="shared" si="5"/>
        <v>63</v>
      </c>
      <c r="K180" s="1"/>
    </row>
    <row r="181" spans="1:12" x14ac:dyDescent="0.25">
      <c r="A181" s="1">
        <f t="shared" si="4"/>
        <v>64</v>
      </c>
      <c r="B181" s="63" t="s">
        <v>325</v>
      </c>
      <c r="G181" s="125">
        <f>G63</f>
        <v>0</v>
      </c>
      <c r="H181" s="14" t="s">
        <v>36</v>
      </c>
      <c r="I181" s="66" t="s">
        <v>326</v>
      </c>
      <c r="J181" s="1">
        <f t="shared" si="5"/>
        <v>64</v>
      </c>
      <c r="K181" s="1"/>
    </row>
    <row r="182" spans="1:12" x14ac:dyDescent="0.25">
      <c r="A182" s="1">
        <f t="shared" si="4"/>
        <v>65</v>
      </c>
      <c r="G182" s="77"/>
      <c r="H182" s="77"/>
      <c r="I182" s="66"/>
      <c r="J182" s="1">
        <f t="shared" si="5"/>
        <v>65</v>
      </c>
      <c r="K182" s="1"/>
    </row>
    <row r="183" spans="1:12" ht="19.5" thickBot="1" x14ac:dyDescent="0.3">
      <c r="A183" s="1">
        <f t="shared" si="4"/>
        <v>66</v>
      </c>
      <c r="B183" s="63" t="s">
        <v>327</v>
      </c>
      <c r="G183" s="126">
        <f>G179+G181</f>
        <v>0</v>
      </c>
      <c r="H183" s="14" t="s">
        <v>36</v>
      </c>
      <c r="I183" s="66" t="s">
        <v>328</v>
      </c>
      <c r="J183" s="1">
        <f t="shared" si="5"/>
        <v>66</v>
      </c>
      <c r="K183" s="118"/>
      <c r="L183" s="107"/>
    </row>
    <row r="184" spans="1:12" ht="16.5" thickTop="1" x14ac:dyDescent="0.25">
      <c r="B184" s="63"/>
      <c r="G184" s="122"/>
      <c r="H184" s="122"/>
      <c r="I184" s="66"/>
      <c r="J184" s="1"/>
      <c r="K184" s="118"/>
      <c r="L184" s="107"/>
    </row>
    <row r="185" spans="1:12" x14ac:dyDescent="0.25">
      <c r="B185" s="63"/>
      <c r="G185" s="122"/>
      <c r="H185" s="122"/>
      <c r="I185" s="66"/>
      <c r="J185" s="1"/>
      <c r="K185" s="118"/>
      <c r="L185" s="107"/>
    </row>
    <row r="186" spans="1:12" x14ac:dyDescent="0.25">
      <c r="A186" s="14" t="s">
        <v>36</v>
      </c>
      <c r="B186" s="34" t="str">
        <f>B67</f>
        <v>Items in BOLD have changed due to clearing the ROE Adder to zero for the ER25-270 TO6 Cycle 1 filing.</v>
      </c>
      <c r="G186" s="122"/>
      <c r="H186" s="122"/>
      <c r="I186" s="66"/>
      <c r="J186" s="1"/>
      <c r="K186" s="118"/>
      <c r="L186" s="107"/>
    </row>
    <row r="187" spans="1:12" x14ac:dyDescent="0.25">
      <c r="A187" s="22"/>
      <c r="B187" s="3"/>
      <c r="C187" s="127"/>
      <c r="D187" s="127"/>
      <c r="E187" s="127"/>
      <c r="F187" s="127"/>
      <c r="G187" s="128"/>
      <c r="H187" s="128"/>
      <c r="I187" s="129"/>
      <c r="J187" s="1"/>
    </row>
    <row r="188" spans="1:12" x14ac:dyDescent="0.25">
      <c r="A188" s="22"/>
      <c r="B188" s="3"/>
      <c r="C188" s="127"/>
      <c r="D188" s="127"/>
      <c r="E188" s="127"/>
      <c r="F188" s="127"/>
      <c r="G188" s="128"/>
      <c r="H188" s="128"/>
      <c r="I188" s="129"/>
      <c r="J188" s="1"/>
    </row>
    <row r="189" spans="1:12" x14ac:dyDescent="0.25">
      <c r="B189" s="377" t="s">
        <v>0</v>
      </c>
      <c r="C189" s="377"/>
      <c r="D189" s="377"/>
      <c r="E189" s="377"/>
      <c r="F189" s="377"/>
      <c r="G189" s="377"/>
      <c r="H189" s="377"/>
      <c r="I189" s="377"/>
      <c r="J189" s="1"/>
    </row>
    <row r="190" spans="1:12" x14ac:dyDescent="0.25">
      <c r="B190" s="377" t="s">
        <v>184</v>
      </c>
      <c r="C190" s="377"/>
      <c r="D190" s="377"/>
      <c r="E190" s="377"/>
      <c r="F190" s="377"/>
      <c r="G190" s="377"/>
      <c r="H190" s="377"/>
      <c r="I190" s="377"/>
      <c r="J190" s="1"/>
    </row>
    <row r="191" spans="1:12" x14ac:dyDescent="0.25">
      <c r="B191" s="377" t="s">
        <v>185</v>
      </c>
      <c r="C191" s="377"/>
      <c r="D191" s="377"/>
      <c r="E191" s="377"/>
      <c r="F191" s="377"/>
      <c r="G191" s="377"/>
      <c r="H191" s="377"/>
      <c r="I191" s="377"/>
      <c r="J191" s="1"/>
    </row>
    <row r="192" spans="1:12" x14ac:dyDescent="0.25">
      <c r="B192" s="373" t="str">
        <f>B5</f>
        <v>Base Period &amp; True-Up Period 12 - Months Ending December 31, 2023</v>
      </c>
      <c r="C192" s="373"/>
      <c r="D192" s="373"/>
      <c r="E192" s="373"/>
      <c r="F192" s="373"/>
      <c r="G192" s="373"/>
      <c r="H192" s="373"/>
      <c r="I192" s="373"/>
      <c r="J192" s="1"/>
    </row>
    <row r="193" spans="1:10" x14ac:dyDescent="0.25">
      <c r="B193" s="375" t="s">
        <v>5</v>
      </c>
      <c r="C193" s="376"/>
      <c r="D193" s="376"/>
      <c r="E193" s="376"/>
      <c r="F193" s="376"/>
      <c r="G193" s="376"/>
      <c r="H193" s="376"/>
      <c r="I193" s="376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66"/>
      <c r="J194" s="1"/>
    </row>
    <row r="195" spans="1:10" x14ac:dyDescent="0.25">
      <c r="A195" s="1" t="s">
        <v>6</v>
      </c>
      <c r="B195" s="2"/>
      <c r="C195" s="2"/>
      <c r="D195" s="2"/>
      <c r="E195" s="2"/>
      <c r="F195" s="2"/>
      <c r="G195" s="2"/>
      <c r="H195" s="2"/>
      <c r="I195" s="66"/>
      <c r="J195" s="1" t="s">
        <v>6</v>
      </c>
    </row>
    <row r="196" spans="1:10" x14ac:dyDescent="0.25">
      <c r="A196" s="1" t="s">
        <v>7</v>
      </c>
      <c r="B196" s="1"/>
      <c r="C196" s="1"/>
      <c r="D196" s="1"/>
      <c r="E196" s="1"/>
      <c r="F196" s="1"/>
      <c r="G196" s="8" t="s">
        <v>8</v>
      </c>
      <c r="H196" s="2"/>
      <c r="I196" s="68" t="s">
        <v>9</v>
      </c>
      <c r="J196" s="1" t="s">
        <v>7</v>
      </c>
    </row>
    <row r="197" spans="1:10" x14ac:dyDescent="0.25">
      <c r="G197" s="1"/>
      <c r="H197" s="1"/>
      <c r="I197" s="66"/>
      <c r="J197" s="1"/>
    </row>
    <row r="198" spans="1:10" ht="18.75" x14ac:dyDescent="0.25">
      <c r="A198" s="1">
        <v>1</v>
      </c>
      <c r="B198" s="63" t="s">
        <v>329</v>
      </c>
      <c r="E198" s="2"/>
      <c r="F198" s="2"/>
      <c r="G198" s="99"/>
      <c r="H198" s="99"/>
      <c r="I198" s="66"/>
      <c r="J198" s="1">
        <v>1</v>
      </c>
    </row>
    <row r="199" spans="1:10" x14ac:dyDescent="0.25">
      <c r="A199" s="1">
        <f>A198+1</f>
        <v>2</v>
      </c>
      <c r="B199" s="39"/>
      <c r="E199" s="2"/>
      <c r="F199" s="2"/>
      <c r="G199" s="99"/>
      <c r="H199" s="99"/>
      <c r="I199" s="66"/>
      <c r="J199" s="1">
        <f>J198+1</f>
        <v>2</v>
      </c>
    </row>
    <row r="200" spans="1:10" x14ac:dyDescent="0.25">
      <c r="A200" s="1">
        <f>A199+1</f>
        <v>3</v>
      </c>
      <c r="B200" s="63" t="s">
        <v>281</v>
      </c>
      <c r="E200" s="2"/>
      <c r="F200" s="2"/>
      <c r="G200" s="99"/>
      <c r="H200" s="99"/>
      <c r="I200" s="66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99"/>
      <c r="H201" s="99"/>
      <c r="I201" s="66"/>
      <c r="J201" s="1">
        <f>J200+1</f>
        <v>4</v>
      </c>
    </row>
    <row r="202" spans="1:10" x14ac:dyDescent="0.25">
      <c r="A202" s="1">
        <f t="shared" ref="A202:A263" si="6">A201+1</f>
        <v>5</v>
      </c>
      <c r="B202" s="11" t="s">
        <v>282</v>
      </c>
      <c r="C202" s="2"/>
      <c r="D202" s="2"/>
      <c r="E202" s="2"/>
      <c r="F202" s="2"/>
      <c r="G202" s="99"/>
      <c r="H202" s="99"/>
      <c r="I202" s="100"/>
      <c r="J202" s="1">
        <f t="shared" ref="J202:J263" si="7">J201+1</f>
        <v>5</v>
      </c>
    </row>
    <row r="203" spans="1:10" x14ac:dyDescent="0.25">
      <c r="A203" s="1">
        <f t="shared" si="6"/>
        <v>6</v>
      </c>
      <c r="B203" s="4" t="s">
        <v>283</v>
      </c>
      <c r="D203" s="2"/>
      <c r="E203" s="2"/>
      <c r="F203" s="2"/>
      <c r="G203" s="101">
        <f>G90</f>
        <v>0</v>
      </c>
      <c r="H203" s="2"/>
      <c r="I203" s="66" t="s">
        <v>330</v>
      </c>
      <c r="J203" s="1">
        <f t="shared" si="7"/>
        <v>6</v>
      </c>
    </row>
    <row r="204" spans="1:10" x14ac:dyDescent="0.25">
      <c r="A204" s="1">
        <f t="shared" si="6"/>
        <v>7</v>
      </c>
      <c r="B204" s="4" t="s">
        <v>285</v>
      </c>
      <c r="D204" s="2"/>
      <c r="E204" s="2"/>
      <c r="F204" s="2"/>
      <c r="G204" s="121">
        <v>0</v>
      </c>
      <c r="H204" s="2"/>
      <c r="I204" s="66" t="s">
        <v>331</v>
      </c>
      <c r="J204" s="1">
        <f t="shared" si="7"/>
        <v>7</v>
      </c>
    </row>
    <row r="205" spans="1:10" x14ac:dyDescent="0.25">
      <c r="A205" s="1">
        <f t="shared" si="6"/>
        <v>8</v>
      </c>
      <c r="B205" s="4" t="s">
        <v>287</v>
      </c>
      <c r="D205" s="2"/>
      <c r="E205" s="2"/>
      <c r="F205" s="2"/>
      <c r="G205" s="102">
        <v>0</v>
      </c>
      <c r="H205" s="2"/>
      <c r="I205" s="94"/>
      <c r="J205" s="1">
        <f t="shared" si="7"/>
        <v>8</v>
      </c>
    </row>
    <row r="206" spans="1:10" x14ac:dyDescent="0.25">
      <c r="A206" s="1">
        <f t="shared" si="6"/>
        <v>9</v>
      </c>
      <c r="B206" s="4" t="s">
        <v>332</v>
      </c>
      <c r="D206" s="2"/>
      <c r="E206" s="2"/>
      <c r="F206" s="2"/>
      <c r="G206" s="53">
        <v>0</v>
      </c>
      <c r="H206" s="2"/>
      <c r="I206" s="66" t="s">
        <v>333</v>
      </c>
      <c r="J206" s="1">
        <f t="shared" si="7"/>
        <v>9</v>
      </c>
    </row>
    <row r="207" spans="1:10" x14ac:dyDescent="0.25">
      <c r="A207" s="1">
        <f t="shared" si="6"/>
        <v>10</v>
      </c>
      <c r="B207" s="4" t="s">
        <v>291</v>
      </c>
      <c r="D207" s="2"/>
      <c r="E207" s="2"/>
      <c r="F207" s="2"/>
      <c r="G207" s="130" t="str">
        <f>G127</f>
        <v>21%</v>
      </c>
      <c r="H207" s="2"/>
      <c r="I207" s="66" t="s">
        <v>334</v>
      </c>
      <c r="J207" s="1">
        <f t="shared" si="7"/>
        <v>10</v>
      </c>
    </row>
    <row r="208" spans="1:10" x14ac:dyDescent="0.25">
      <c r="A208" s="1">
        <f t="shared" si="6"/>
        <v>11</v>
      </c>
      <c r="G208" s="1"/>
      <c r="H208" s="1"/>
      <c r="J208" s="1">
        <f t="shared" si="7"/>
        <v>11</v>
      </c>
    </row>
    <row r="209" spans="1:10" x14ac:dyDescent="0.25">
      <c r="A209" s="1">
        <f t="shared" si="6"/>
        <v>12</v>
      </c>
      <c r="B209" s="4" t="s">
        <v>335</v>
      </c>
      <c r="D209" s="2"/>
      <c r="E209" s="2"/>
      <c r="F209" s="2"/>
      <c r="G209" s="106">
        <f>IFERROR((((G203)+(G205/G206))*G207-(G204/G206))/(1-G207),0)</f>
        <v>0</v>
      </c>
      <c r="H209" s="106"/>
      <c r="I209" s="66" t="s">
        <v>336</v>
      </c>
      <c r="J209" s="1">
        <f t="shared" si="7"/>
        <v>12</v>
      </c>
    </row>
    <row r="210" spans="1:10" x14ac:dyDescent="0.25">
      <c r="A210" s="1">
        <f t="shared" si="6"/>
        <v>13</v>
      </c>
      <c r="B210" s="31" t="s">
        <v>296</v>
      </c>
      <c r="D210" s="31"/>
      <c r="G210" s="77"/>
      <c r="H210" s="77"/>
      <c r="J210" s="1">
        <f t="shared" si="7"/>
        <v>13</v>
      </c>
    </row>
    <row r="211" spans="1:10" x14ac:dyDescent="0.25">
      <c r="A211" s="1">
        <f t="shared" si="6"/>
        <v>14</v>
      </c>
      <c r="G211" s="1"/>
      <c r="H211" s="1"/>
      <c r="J211" s="1">
        <f t="shared" si="7"/>
        <v>14</v>
      </c>
    </row>
    <row r="212" spans="1:10" x14ac:dyDescent="0.25">
      <c r="A212" s="1">
        <f t="shared" si="6"/>
        <v>15</v>
      </c>
      <c r="B212" s="63" t="s">
        <v>297</v>
      </c>
      <c r="C212" s="2"/>
      <c r="D212" s="2"/>
      <c r="E212" s="2"/>
      <c r="F212" s="2"/>
      <c r="G212" s="109"/>
      <c r="H212" s="109"/>
      <c r="I212" s="110"/>
      <c r="J212" s="1">
        <f t="shared" si="7"/>
        <v>15</v>
      </c>
    </row>
    <row r="213" spans="1:10" x14ac:dyDescent="0.25">
      <c r="A213" s="1">
        <f t="shared" si="6"/>
        <v>16</v>
      </c>
      <c r="B213" s="112"/>
      <c r="C213" s="2"/>
      <c r="D213" s="2"/>
      <c r="E213" s="2"/>
      <c r="F213" s="2"/>
      <c r="G213" s="109"/>
      <c r="H213" s="109"/>
      <c r="I213" s="100"/>
      <c r="J213" s="1">
        <f t="shared" si="7"/>
        <v>16</v>
      </c>
    </row>
    <row r="214" spans="1:10" x14ac:dyDescent="0.25">
      <c r="A214" s="1">
        <f t="shared" si="6"/>
        <v>17</v>
      </c>
      <c r="B214" s="11" t="s">
        <v>282</v>
      </c>
      <c r="C214" s="2"/>
      <c r="D214" s="2"/>
      <c r="E214" s="2"/>
      <c r="F214" s="2"/>
      <c r="G214" s="109"/>
      <c r="H214" s="109"/>
      <c r="I214" s="100"/>
      <c r="J214" s="1">
        <f t="shared" si="7"/>
        <v>17</v>
      </c>
    </row>
    <row r="215" spans="1:10" x14ac:dyDescent="0.25">
      <c r="A215" s="1">
        <f t="shared" si="6"/>
        <v>18</v>
      </c>
      <c r="B215" s="4" t="s">
        <v>283</v>
      </c>
      <c r="D215" s="2"/>
      <c r="E215" s="2"/>
      <c r="F215" s="2"/>
      <c r="G215" s="77">
        <f>G203</f>
        <v>0</v>
      </c>
      <c r="H215" s="77"/>
      <c r="I215" s="66" t="s">
        <v>298</v>
      </c>
      <c r="J215" s="1">
        <f t="shared" si="7"/>
        <v>18</v>
      </c>
    </row>
    <row r="216" spans="1:10" x14ac:dyDescent="0.25">
      <c r="A216" s="1">
        <f t="shared" si="6"/>
        <v>19</v>
      </c>
      <c r="B216" s="4" t="s">
        <v>299</v>
      </c>
      <c r="D216" s="2"/>
      <c r="E216" s="2"/>
      <c r="F216" s="2"/>
      <c r="G216" s="121">
        <v>0</v>
      </c>
      <c r="H216" s="77"/>
      <c r="I216" s="66" t="s">
        <v>331</v>
      </c>
      <c r="J216" s="1">
        <f t="shared" si="7"/>
        <v>19</v>
      </c>
    </row>
    <row r="217" spans="1:10" x14ac:dyDescent="0.25">
      <c r="A217" s="1">
        <f t="shared" si="6"/>
        <v>20</v>
      </c>
      <c r="B217" s="4" t="s">
        <v>287</v>
      </c>
      <c r="D217" s="2"/>
      <c r="E217" s="2"/>
      <c r="F217" s="2"/>
      <c r="G217" s="114">
        <f>G205</f>
        <v>0</v>
      </c>
      <c r="H217" s="114"/>
      <c r="I217" s="66" t="s">
        <v>301</v>
      </c>
      <c r="J217" s="1">
        <f t="shared" si="7"/>
        <v>20</v>
      </c>
    </row>
    <row r="218" spans="1:10" x14ac:dyDescent="0.25">
      <c r="A218" s="1">
        <f t="shared" si="6"/>
        <v>21</v>
      </c>
      <c r="B218" s="4" t="s">
        <v>332</v>
      </c>
      <c r="D218" s="2"/>
      <c r="E218" s="2"/>
      <c r="F218" s="2"/>
      <c r="G218" s="114">
        <f>G206</f>
        <v>0</v>
      </c>
      <c r="H218" s="114"/>
      <c r="I218" s="66" t="s">
        <v>302</v>
      </c>
      <c r="J218" s="1">
        <f t="shared" si="7"/>
        <v>21</v>
      </c>
    </row>
    <row r="219" spans="1:10" x14ac:dyDescent="0.25">
      <c r="A219" s="1">
        <f t="shared" si="6"/>
        <v>22</v>
      </c>
      <c r="B219" s="4" t="s">
        <v>303</v>
      </c>
      <c r="D219" s="2"/>
      <c r="E219" s="2"/>
      <c r="F219" s="2"/>
      <c r="G219" s="106">
        <f>G209</f>
        <v>0</v>
      </c>
      <c r="H219" s="106"/>
      <c r="I219" s="66" t="s">
        <v>304</v>
      </c>
      <c r="J219" s="1">
        <f t="shared" si="7"/>
        <v>22</v>
      </c>
    </row>
    <row r="220" spans="1:10" x14ac:dyDescent="0.25">
      <c r="A220" s="1">
        <f t="shared" si="6"/>
        <v>23</v>
      </c>
      <c r="B220" s="4" t="s">
        <v>305</v>
      </c>
      <c r="D220" s="2"/>
      <c r="E220" s="2"/>
      <c r="F220" s="2"/>
      <c r="G220" s="131" t="str">
        <f>G140</f>
        <v>8.84%</v>
      </c>
      <c r="H220" s="2"/>
      <c r="I220" s="66" t="s">
        <v>337</v>
      </c>
      <c r="J220" s="1">
        <f t="shared" si="7"/>
        <v>23</v>
      </c>
    </row>
    <row r="221" spans="1:10" x14ac:dyDescent="0.25">
      <c r="A221" s="1">
        <f t="shared" si="6"/>
        <v>24</v>
      </c>
      <c r="B221" s="3"/>
      <c r="D221" s="2"/>
      <c r="E221" s="2"/>
      <c r="F221" s="2"/>
      <c r="G221" s="115"/>
      <c r="H221" s="115"/>
      <c r="I221" s="113"/>
      <c r="J221" s="1">
        <f t="shared" si="7"/>
        <v>24</v>
      </c>
    </row>
    <row r="222" spans="1:10" x14ac:dyDescent="0.25">
      <c r="A222" s="1">
        <f t="shared" si="6"/>
        <v>25</v>
      </c>
      <c r="B222" s="4" t="s">
        <v>308</v>
      </c>
      <c r="C222" s="1"/>
      <c r="D222" s="1"/>
      <c r="E222" s="2"/>
      <c r="F222" s="2"/>
      <c r="G222" s="116">
        <f>IFERROR((((G215)+(G217/G218)+G209)*G220-(G216/G218))/(1-G220),0)</f>
        <v>0</v>
      </c>
      <c r="H222" s="106"/>
      <c r="I222" s="66" t="s">
        <v>309</v>
      </c>
      <c r="J222" s="1">
        <f t="shared" si="7"/>
        <v>25</v>
      </c>
    </row>
    <row r="223" spans="1:10" x14ac:dyDescent="0.25">
      <c r="A223" s="1">
        <f t="shared" si="6"/>
        <v>26</v>
      </c>
      <c r="B223" s="31" t="s">
        <v>310</v>
      </c>
      <c r="D223" s="31"/>
      <c r="G223" s="1"/>
      <c r="H223" s="1"/>
      <c r="I223" s="66"/>
      <c r="J223" s="1">
        <f t="shared" si="7"/>
        <v>26</v>
      </c>
    </row>
    <row r="224" spans="1:10" x14ac:dyDescent="0.25">
      <c r="A224" s="1">
        <f t="shared" si="6"/>
        <v>27</v>
      </c>
      <c r="G224" s="1"/>
      <c r="H224" s="1"/>
      <c r="I224" s="66"/>
      <c r="J224" s="1">
        <f t="shared" si="7"/>
        <v>27</v>
      </c>
    </row>
    <row r="225" spans="1:10" x14ac:dyDescent="0.25">
      <c r="A225" s="1">
        <f t="shared" si="6"/>
        <v>28</v>
      </c>
      <c r="B225" s="63" t="s">
        <v>311</v>
      </c>
      <c r="G225" s="106">
        <f>G222+G209</f>
        <v>0</v>
      </c>
      <c r="H225" s="106"/>
      <c r="I225" s="66" t="s">
        <v>312</v>
      </c>
      <c r="J225" s="1">
        <f t="shared" si="7"/>
        <v>28</v>
      </c>
    </row>
    <row r="226" spans="1:10" x14ac:dyDescent="0.25">
      <c r="A226" s="1">
        <f t="shared" si="6"/>
        <v>29</v>
      </c>
      <c r="G226" s="1"/>
      <c r="H226" s="1"/>
      <c r="I226" s="66"/>
      <c r="J226" s="1">
        <f t="shared" si="7"/>
        <v>29</v>
      </c>
    </row>
    <row r="227" spans="1:10" x14ac:dyDescent="0.25">
      <c r="A227" s="1">
        <f t="shared" si="6"/>
        <v>30</v>
      </c>
      <c r="B227" s="63" t="s">
        <v>338</v>
      </c>
      <c r="G227" s="41">
        <f>G88</f>
        <v>1.8646691487816846E-2</v>
      </c>
      <c r="H227" s="2"/>
      <c r="I227" s="66" t="s">
        <v>339</v>
      </c>
      <c r="J227" s="1">
        <f t="shared" si="7"/>
        <v>30</v>
      </c>
    </row>
    <row r="228" spans="1:10" x14ac:dyDescent="0.25">
      <c r="A228" s="1">
        <f t="shared" si="6"/>
        <v>31</v>
      </c>
      <c r="G228" s="1"/>
      <c r="H228" s="1"/>
      <c r="I228" s="66"/>
      <c r="J228" s="1">
        <f t="shared" si="7"/>
        <v>31</v>
      </c>
    </row>
    <row r="229" spans="1:10" ht="19.5" thickBot="1" x14ac:dyDescent="0.3">
      <c r="A229" s="1">
        <f t="shared" si="6"/>
        <v>32</v>
      </c>
      <c r="B229" s="63" t="s">
        <v>340</v>
      </c>
      <c r="G229" s="117">
        <f>G225+G227</f>
        <v>1.8646691487816846E-2</v>
      </c>
      <c r="H229" s="106"/>
      <c r="I229" s="66" t="s">
        <v>316</v>
      </c>
      <c r="J229" s="1">
        <f t="shared" si="7"/>
        <v>32</v>
      </c>
    </row>
    <row r="230" spans="1:10" ht="17.25" thickTop="1" thickBot="1" x14ac:dyDescent="0.3">
      <c r="A230" s="81">
        <f t="shared" si="6"/>
        <v>33</v>
      </c>
      <c r="B230" s="95"/>
      <c r="C230" s="82"/>
      <c r="D230" s="82"/>
      <c r="E230" s="82"/>
      <c r="F230" s="82"/>
      <c r="G230" s="132"/>
      <c r="H230" s="132"/>
      <c r="I230" s="83"/>
      <c r="J230" s="81">
        <f t="shared" si="7"/>
        <v>33</v>
      </c>
    </row>
    <row r="231" spans="1:10" x14ac:dyDescent="0.25">
      <c r="A231" s="1">
        <f t="shared" si="6"/>
        <v>34</v>
      </c>
      <c r="B231" s="63"/>
      <c r="G231" s="106"/>
      <c r="H231" s="106"/>
      <c r="I231" s="66"/>
      <c r="J231" s="1">
        <f t="shared" si="7"/>
        <v>34</v>
      </c>
    </row>
    <row r="232" spans="1:10" ht="18.75" x14ac:dyDescent="0.25">
      <c r="A232" s="1">
        <f t="shared" si="6"/>
        <v>35</v>
      </c>
      <c r="B232" s="63" t="s">
        <v>317</v>
      </c>
      <c r="E232" s="2"/>
      <c r="F232" s="2"/>
      <c r="G232" s="99"/>
      <c r="H232" s="99"/>
      <c r="I232" s="66"/>
      <c r="J232" s="1">
        <f t="shared" si="7"/>
        <v>35</v>
      </c>
    </row>
    <row r="233" spans="1:10" x14ac:dyDescent="0.25">
      <c r="A233" s="1">
        <f t="shared" si="6"/>
        <v>36</v>
      </c>
      <c r="B233" s="39"/>
      <c r="E233" s="2"/>
      <c r="F233" s="2"/>
      <c r="G233" s="99"/>
      <c r="H233" s="99"/>
      <c r="I233" s="66"/>
      <c r="J233" s="1">
        <f t="shared" si="7"/>
        <v>36</v>
      </c>
    </row>
    <row r="234" spans="1:10" x14ac:dyDescent="0.25">
      <c r="A234" s="1">
        <f t="shared" si="6"/>
        <v>37</v>
      </c>
      <c r="B234" s="63" t="s">
        <v>281</v>
      </c>
      <c r="E234" s="2"/>
      <c r="F234" s="2"/>
      <c r="G234" s="99"/>
      <c r="H234" s="99"/>
      <c r="I234" s="66"/>
      <c r="J234" s="1">
        <f t="shared" si="7"/>
        <v>37</v>
      </c>
    </row>
    <row r="235" spans="1:10" x14ac:dyDescent="0.25">
      <c r="A235" s="1">
        <f t="shared" si="6"/>
        <v>38</v>
      </c>
      <c r="B235" s="2"/>
      <c r="C235" s="2"/>
      <c r="D235" s="2"/>
      <c r="E235" s="2"/>
      <c r="F235" s="2"/>
      <c r="G235" s="99"/>
      <c r="H235" s="99"/>
      <c r="I235" s="66"/>
      <c r="J235" s="1">
        <f t="shared" si="7"/>
        <v>38</v>
      </c>
    </row>
    <row r="236" spans="1:10" x14ac:dyDescent="0.25">
      <c r="A236" s="1">
        <f t="shared" si="6"/>
        <v>39</v>
      </c>
      <c r="B236" s="11" t="s">
        <v>282</v>
      </c>
      <c r="C236" s="2"/>
      <c r="D236" s="2"/>
      <c r="E236" s="2"/>
      <c r="F236" s="2"/>
      <c r="G236" s="99"/>
      <c r="H236" s="99"/>
      <c r="I236" s="100"/>
      <c r="J236" s="1">
        <f t="shared" si="7"/>
        <v>39</v>
      </c>
    </row>
    <row r="237" spans="1:10" x14ac:dyDescent="0.25">
      <c r="A237" s="1">
        <f t="shared" si="6"/>
        <v>40</v>
      </c>
      <c r="B237" s="4" t="s">
        <v>318</v>
      </c>
      <c r="D237" s="2"/>
      <c r="E237" s="2"/>
      <c r="F237" s="2"/>
      <c r="G237" s="101">
        <f>G103</f>
        <v>0</v>
      </c>
      <c r="H237" s="2"/>
      <c r="I237" s="66" t="s">
        <v>341</v>
      </c>
      <c r="J237" s="1">
        <f t="shared" si="7"/>
        <v>40</v>
      </c>
    </row>
    <row r="238" spans="1:10" x14ac:dyDescent="0.25">
      <c r="A238" s="1">
        <f t="shared" si="6"/>
        <v>41</v>
      </c>
      <c r="B238" s="4" t="s">
        <v>285</v>
      </c>
      <c r="D238" s="2"/>
      <c r="E238" s="2"/>
      <c r="F238" s="2"/>
      <c r="G238" s="121">
        <v>0</v>
      </c>
      <c r="H238" s="2"/>
      <c r="I238" s="66" t="s">
        <v>331</v>
      </c>
      <c r="J238" s="1">
        <f t="shared" si="7"/>
        <v>41</v>
      </c>
    </row>
    <row r="239" spans="1:10" x14ac:dyDescent="0.25">
      <c r="A239" s="1">
        <f t="shared" si="6"/>
        <v>42</v>
      </c>
      <c r="B239" s="4" t="s">
        <v>287</v>
      </c>
      <c r="D239" s="2"/>
      <c r="E239" s="2"/>
      <c r="F239" s="2"/>
      <c r="G239" s="102">
        <v>0</v>
      </c>
      <c r="H239" s="2"/>
      <c r="I239" s="94"/>
      <c r="J239" s="1">
        <f t="shared" si="7"/>
        <v>42</v>
      </c>
    </row>
    <row r="240" spans="1:10" x14ac:dyDescent="0.25">
      <c r="A240" s="1">
        <f t="shared" si="6"/>
        <v>43</v>
      </c>
      <c r="B240" s="4" t="s">
        <v>332</v>
      </c>
      <c r="D240" s="2"/>
      <c r="E240" s="2"/>
      <c r="F240" s="2"/>
      <c r="G240" s="53">
        <v>0</v>
      </c>
      <c r="H240" s="2"/>
      <c r="I240" s="66" t="s">
        <v>333</v>
      </c>
      <c r="J240" s="1">
        <f t="shared" si="7"/>
        <v>43</v>
      </c>
    </row>
    <row r="241" spans="1:10" x14ac:dyDescent="0.25">
      <c r="A241" s="1">
        <f t="shared" si="6"/>
        <v>44</v>
      </c>
      <c r="B241" s="4" t="s">
        <v>291</v>
      </c>
      <c r="D241" s="2"/>
      <c r="E241" s="2"/>
      <c r="F241" s="2"/>
      <c r="G241" s="130" t="str">
        <f>G161</f>
        <v>21%</v>
      </c>
      <c r="H241" s="2"/>
      <c r="I241" s="66" t="s">
        <v>342</v>
      </c>
      <c r="J241" s="1">
        <f t="shared" si="7"/>
        <v>44</v>
      </c>
    </row>
    <row r="242" spans="1:10" x14ac:dyDescent="0.25">
      <c r="A242" s="1">
        <f t="shared" si="6"/>
        <v>45</v>
      </c>
      <c r="G242" s="1"/>
      <c r="H242" s="1"/>
      <c r="J242" s="1">
        <f t="shared" si="7"/>
        <v>45</v>
      </c>
    </row>
    <row r="243" spans="1:10" x14ac:dyDescent="0.25">
      <c r="A243" s="1">
        <f t="shared" si="6"/>
        <v>46</v>
      </c>
      <c r="B243" s="4" t="s">
        <v>294</v>
      </c>
      <c r="D243" s="2"/>
      <c r="E243" s="2"/>
      <c r="F243" s="2"/>
      <c r="G243" s="106">
        <f>IFERROR((((G237)+(G239/G240))*G241-(G238/G240))/(1-G241),0)</f>
        <v>0</v>
      </c>
      <c r="H243" s="106"/>
      <c r="I243" s="66" t="s">
        <v>336</v>
      </c>
      <c r="J243" s="1">
        <f t="shared" si="7"/>
        <v>46</v>
      </c>
    </row>
    <row r="244" spans="1:10" x14ac:dyDescent="0.25">
      <c r="A244" s="1">
        <f t="shared" si="6"/>
        <v>47</v>
      </c>
      <c r="B244" s="31" t="s">
        <v>296</v>
      </c>
      <c r="D244" s="31"/>
      <c r="G244" s="77"/>
      <c r="H244" s="77"/>
      <c r="J244" s="1">
        <f t="shared" si="7"/>
        <v>47</v>
      </c>
    </row>
    <row r="245" spans="1:10" x14ac:dyDescent="0.25">
      <c r="A245" s="1">
        <f t="shared" si="6"/>
        <v>48</v>
      </c>
      <c r="G245" s="1"/>
      <c r="H245" s="1"/>
      <c r="J245" s="1">
        <f t="shared" si="7"/>
        <v>48</v>
      </c>
    </row>
    <row r="246" spans="1:10" x14ac:dyDescent="0.25">
      <c r="A246" s="1">
        <f t="shared" si="6"/>
        <v>49</v>
      </c>
      <c r="B246" s="63" t="s">
        <v>297</v>
      </c>
      <c r="C246" s="2"/>
      <c r="D246" s="2"/>
      <c r="E246" s="2"/>
      <c r="F246" s="2"/>
      <c r="G246" s="109"/>
      <c r="H246" s="109"/>
      <c r="I246" s="110"/>
      <c r="J246" s="1">
        <f t="shared" si="7"/>
        <v>49</v>
      </c>
    </row>
    <row r="247" spans="1:10" x14ac:dyDescent="0.25">
      <c r="A247" s="1">
        <f t="shared" si="6"/>
        <v>50</v>
      </c>
      <c r="B247" s="112"/>
      <c r="C247" s="2"/>
      <c r="D247" s="2"/>
      <c r="E247" s="2"/>
      <c r="F247" s="2"/>
      <c r="G247" s="109"/>
      <c r="H247" s="109"/>
      <c r="I247" s="100"/>
      <c r="J247" s="1">
        <f t="shared" si="7"/>
        <v>50</v>
      </c>
    </row>
    <row r="248" spans="1:10" x14ac:dyDescent="0.25">
      <c r="A248" s="1">
        <f t="shared" si="6"/>
        <v>51</v>
      </c>
      <c r="B248" s="11" t="s">
        <v>282</v>
      </c>
      <c r="C248" s="2"/>
      <c r="D248" s="2"/>
      <c r="E248" s="2"/>
      <c r="F248" s="2"/>
      <c r="G248" s="109"/>
      <c r="H248" s="109"/>
      <c r="I248" s="100"/>
      <c r="J248" s="1">
        <f t="shared" si="7"/>
        <v>51</v>
      </c>
    </row>
    <row r="249" spans="1:10" x14ac:dyDescent="0.25">
      <c r="A249" s="1">
        <f t="shared" si="6"/>
        <v>52</v>
      </c>
      <c r="B249" s="4" t="s">
        <v>318</v>
      </c>
      <c r="D249" s="2"/>
      <c r="E249" s="2"/>
      <c r="F249" s="2"/>
      <c r="G249" s="77">
        <f>G237</f>
        <v>0</v>
      </c>
      <c r="H249" s="77"/>
      <c r="I249" s="66" t="s">
        <v>320</v>
      </c>
      <c r="J249" s="1">
        <f t="shared" si="7"/>
        <v>52</v>
      </c>
    </row>
    <row r="250" spans="1:10" x14ac:dyDescent="0.25">
      <c r="A250" s="1">
        <f t="shared" si="6"/>
        <v>53</v>
      </c>
      <c r="B250" s="4" t="s">
        <v>299</v>
      </c>
      <c r="D250" s="2"/>
      <c r="E250" s="2"/>
      <c r="F250" s="2"/>
      <c r="G250" s="121">
        <v>0</v>
      </c>
      <c r="H250" s="77"/>
      <c r="I250" s="66" t="s">
        <v>331</v>
      </c>
      <c r="J250" s="1">
        <f t="shared" si="7"/>
        <v>53</v>
      </c>
    </row>
    <row r="251" spans="1:10" x14ac:dyDescent="0.25">
      <c r="A251" s="1">
        <f t="shared" si="6"/>
        <v>54</v>
      </c>
      <c r="B251" s="4" t="s">
        <v>287</v>
      </c>
      <c r="D251" s="2"/>
      <c r="E251" s="2"/>
      <c r="F251" s="2"/>
      <c r="G251" s="114">
        <f>G239</f>
        <v>0</v>
      </c>
      <c r="H251" s="114"/>
      <c r="I251" s="66" t="s">
        <v>321</v>
      </c>
      <c r="J251" s="1">
        <f t="shared" si="7"/>
        <v>54</v>
      </c>
    </row>
    <row r="252" spans="1:10" x14ac:dyDescent="0.25">
      <c r="A252" s="1">
        <f t="shared" si="6"/>
        <v>55</v>
      </c>
      <c r="B252" s="4" t="s">
        <v>332</v>
      </c>
      <c r="D252" s="2"/>
      <c r="E252" s="2"/>
      <c r="F252" s="2"/>
      <c r="G252" s="114">
        <f>G240</f>
        <v>0</v>
      </c>
      <c r="H252" s="114"/>
      <c r="I252" s="66" t="s">
        <v>322</v>
      </c>
      <c r="J252" s="1">
        <f t="shared" si="7"/>
        <v>55</v>
      </c>
    </row>
    <row r="253" spans="1:10" x14ac:dyDescent="0.25">
      <c r="A253" s="1">
        <f t="shared" si="6"/>
        <v>56</v>
      </c>
      <c r="B253" s="4" t="s">
        <v>303</v>
      </c>
      <c r="D253" s="2"/>
      <c r="E253" s="2"/>
      <c r="F253" s="2"/>
      <c r="G253" s="106">
        <f>G243</f>
        <v>0</v>
      </c>
      <c r="H253" s="106"/>
      <c r="I253" s="66" t="s">
        <v>323</v>
      </c>
      <c r="J253" s="1">
        <f t="shared" si="7"/>
        <v>56</v>
      </c>
    </row>
    <row r="254" spans="1:10" x14ac:dyDescent="0.25">
      <c r="A254" s="1">
        <f t="shared" si="6"/>
        <v>57</v>
      </c>
      <c r="B254" s="4" t="s">
        <v>305</v>
      </c>
      <c r="D254" s="2"/>
      <c r="E254" s="2"/>
      <c r="F254" s="2"/>
      <c r="G254" s="131" t="str">
        <f>G174</f>
        <v>8.84%</v>
      </c>
      <c r="H254" s="2"/>
      <c r="I254" s="66" t="s">
        <v>343</v>
      </c>
      <c r="J254" s="1">
        <f t="shared" si="7"/>
        <v>57</v>
      </c>
    </row>
    <row r="255" spans="1:10" x14ac:dyDescent="0.25">
      <c r="A255" s="1">
        <f t="shared" si="6"/>
        <v>58</v>
      </c>
      <c r="B255" s="3"/>
      <c r="D255" s="2"/>
      <c r="E255" s="2"/>
      <c r="F255" s="2"/>
      <c r="G255" s="115"/>
      <c r="H255" s="115"/>
      <c r="I255" s="113"/>
      <c r="J255" s="1">
        <f t="shared" si="7"/>
        <v>58</v>
      </c>
    </row>
    <row r="256" spans="1:10" x14ac:dyDescent="0.25">
      <c r="A256" s="1">
        <f t="shared" si="6"/>
        <v>59</v>
      </c>
      <c r="B256" s="4" t="s">
        <v>308</v>
      </c>
      <c r="C256" s="1"/>
      <c r="D256" s="1"/>
      <c r="E256" s="2"/>
      <c r="F256" s="2"/>
      <c r="G256" s="116">
        <f>IFERROR((((G249)+(G251/G252)+G243)*G254-(G250/G252))/(1-G254),0)</f>
        <v>0</v>
      </c>
      <c r="H256" s="106"/>
      <c r="I256" s="66" t="s">
        <v>309</v>
      </c>
      <c r="J256" s="1">
        <f t="shared" si="7"/>
        <v>59</v>
      </c>
    </row>
    <row r="257" spans="1:10" x14ac:dyDescent="0.25">
      <c r="A257" s="1">
        <f t="shared" si="6"/>
        <v>60</v>
      </c>
      <c r="B257" s="31" t="s">
        <v>310</v>
      </c>
      <c r="D257" s="31"/>
      <c r="G257" s="1"/>
      <c r="H257" s="1"/>
      <c r="I257" s="66"/>
      <c r="J257" s="1">
        <f t="shared" si="7"/>
        <v>60</v>
      </c>
    </row>
    <row r="258" spans="1:10" x14ac:dyDescent="0.25">
      <c r="A258" s="1">
        <f t="shared" si="6"/>
        <v>61</v>
      </c>
      <c r="G258" s="1"/>
      <c r="H258" s="1"/>
      <c r="I258" s="66"/>
      <c r="J258" s="1">
        <f t="shared" si="7"/>
        <v>61</v>
      </c>
    </row>
    <row r="259" spans="1:10" x14ac:dyDescent="0.25">
      <c r="A259" s="1">
        <f t="shared" si="6"/>
        <v>62</v>
      </c>
      <c r="B259" s="63" t="s">
        <v>311</v>
      </c>
      <c r="G259" s="106">
        <f>G256+G243</f>
        <v>0</v>
      </c>
      <c r="H259" s="106"/>
      <c r="I259" s="66" t="s">
        <v>324</v>
      </c>
      <c r="J259" s="1">
        <f t="shared" si="7"/>
        <v>62</v>
      </c>
    </row>
    <row r="260" spans="1:10" x14ac:dyDescent="0.25">
      <c r="A260" s="1">
        <f t="shared" si="6"/>
        <v>63</v>
      </c>
      <c r="G260" s="1"/>
      <c r="H260" s="1"/>
      <c r="I260" s="66"/>
      <c r="J260" s="1">
        <f t="shared" si="7"/>
        <v>63</v>
      </c>
    </row>
    <row r="261" spans="1:10" x14ac:dyDescent="0.25">
      <c r="A261" s="1">
        <f t="shared" si="6"/>
        <v>64</v>
      </c>
      <c r="B261" s="63" t="s">
        <v>325</v>
      </c>
      <c r="G261" s="41">
        <f>G101</f>
        <v>0</v>
      </c>
      <c r="H261" s="2"/>
      <c r="I261" s="66" t="s">
        <v>344</v>
      </c>
      <c r="J261" s="1">
        <f t="shared" si="7"/>
        <v>64</v>
      </c>
    </row>
    <row r="262" spans="1:10" x14ac:dyDescent="0.25">
      <c r="A262" s="1">
        <f t="shared" si="6"/>
        <v>65</v>
      </c>
      <c r="G262" s="1"/>
      <c r="H262" s="1"/>
      <c r="I262" s="66"/>
      <c r="J262" s="1">
        <f t="shared" si="7"/>
        <v>65</v>
      </c>
    </row>
    <row r="263" spans="1:10" ht="19.5" thickBot="1" x14ac:dyDescent="0.3">
      <c r="A263" s="1">
        <f t="shared" si="6"/>
        <v>66</v>
      </c>
      <c r="B263" s="63" t="s">
        <v>327</v>
      </c>
      <c r="G263" s="117">
        <f>G259+G261</f>
        <v>0</v>
      </c>
      <c r="H263" s="106"/>
      <c r="I263" s="66" t="s">
        <v>328</v>
      </c>
      <c r="J263" s="1">
        <f t="shared" si="7"/>
        <v>66</v>
      </c>
    </row>
    <row r="264" spans="1:10" ht="16.5" thickTop="1" x14ac:dyDescent="0.25"/>
    <row r="266" spans="1:10" ht="18.75" x14ac:dyDescent="0.25">
      <c r="A266" s="93">
        <v>1</v>
      </c>
      <c r="B266" s="4" t="s">
        <v>345</v>
      </c>
    </row>
    <row r="268" spans="1:10" ht="18.75" x14ac:dyDescent="0.25">
      <c r="A268" s="93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>
    <oddHeader>&amp;C&amp;"Times New Roman,Bold"&amp;8AS FILED</oddHeader>
    <oddFooter>&amp;L&amp;A&amp;CPage 12.&amp;P&amp;R&amp;F</oddFooter>
  </headerFooter>
  <rowBreaks count="3" manualBreakCount="3">
    <brk id="69" max="16383" man="1"/>
    <brk id="107" max="16383" man="1"/>
    <brk id="187" max="16383" man="1"/>
  </rowBreaks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07D4-0724-439D-8B2A-335562398272}">
  <sheetPr>
    <pageSetUpPr fitToPage="1"/>
  </sheetPr>
  <dimension ref="A1:K71"/>
  <sheetViews>
    <sheetView zoomScale="80" zoomScaleNormal="80" workbookViewId="0">
      <selection activeCell="K20" sqref="K20"/>
    </sheetView>
  </sheetViews>
  <sheetFormatPr defaultColWidth="9.140625" defaultRowHeight="15.75" x14ac:dyDescent="0.25"/>
  <cols>
    <col min="1" max="1" width="5.140625" style="328" customWidth="1"/>
    <col min="2" max="2" width="12.5703125" style="182" customWidth="1"/>
    <col min="3" max="3" width="20" style="182" customWidth="1"/>
    <col min="4" max="8" width="21.5703125" style="182" customWidth="1"/>
    <col min="9" max="9" width="5.140625" style="328" customWidth="1"/>
    <col min="10" max="10" width="13.5703125" style="182" customWidth="1"/>
    <col min="11" max="11" width="12.5703125" style="182" customWidth="1"/>
    <col min="12" max="16384" width="9.140625" style="182"/>
  </cols>
  <sheetData>
    <row r="1" spans="1:10" x14ac:dyDescent="0.25">
      <c r="D1" s="369"/>
    </row>
    <row r="2" spans="1:10" x14ac:dyDescent="0.25">
      <c r="B2" s="382" t="s">
        <v>0</v>
      </c>
      <c r="C2" s="382"/>
      <c r="D2" s="382"/>
      <c r="E2" s="382"/>
      <c r="F2" s="382"/>
      <c r="G2" s="382"/>
      <c r="H2" s="382"/>
      <c r="I2" s="368"/>
    </row>
    <row r="3" spans="1:10" x14ac:dyDescent="0.25">
      <c r="B3" s="383" t="s">
        <v>652</v>
      </c>
      <c r="C3" s="383"/>
      <c r="D3" s="383"/>
      <c r="E3" s="383"/>
      <c r="F3" s="383"/>
      <c r="G3" s="383"/>
      <c r="H3" s="383"/>
      <c r="I3" s="368"/>
    </row>
    <row r="4" spans="1:10" x14ac:dyDescent="0.25">
      <c r="B4" s="383" t="s">
        <v>653</v>
      </c>
      <c r="C4" s="383"/>
      <c r="D4" s="383"/>
      <c r="E4" s="383"/>
      <c r="F4" s="383"/>
      <c r="G4" s="383"/>
      <c r="H4" s="383"/>
      <c r="I4" s="368"/>
    </row>
    <row r="5" spans="1:10" x14ac:dyDescent="0.25">
      <c r="B5" s="384" t="s">
        <v>5</v>
      </c>
      <c r="C5" s="384"/>
      <c r="D5" s="384"/>
      <c r="E5" s="384"/>
      <c r="F5" s="384"/>
      <c r="G5" s="384"/>
      <c r="H5" s="384"/>
      <c r="I5" s="368"/>
    </row>
    <row r="6" spans="1:10" x14ac:dyDescent="0.25">
      <c r="A6" s="368"/>
      <c r="B6" s="368"/>
      <c r="C6" s="368"/>
      <c r="D6" s="368"/>
      <c r="E6" s="368"/>
      <c r="F6" s="368"/>
      <c r="G6" s="368"/>
      <c r="H6" s="368"/>
      <c r="I6" s="368"/>
    </row>
    <row r="7" spans="1:10" x14ac:dyDescent="0.25">
      <c r="A7" s="1" t="s">
        <v>6</v>
      </c>
      <c r="B7" s="112"/>
      <c r="I7" s="1" t="s">
        <v>6</v>
      </c>
    </row>
    <row r="8" spans="1:10" x14ac:dyDescent="0.25">
      <c r="A8" s="8" t="s">
        <v>7</v>
      </c>
      <c r="B8" s="112"/>
      <c r="I8" s="8" t="s">
        <v>7</v>
      </c>
    </row>
    <row r="9" spans="1:10" x14ac:dyDescent="0.25">
      <c r="A9" s="1">
        <v>1</v>
      </c>
      <c r="C9" s="366" t="s">
        <v>650</v>
      </c>
      <c r="D9" s="366" t="s">
        <v>649</v>
      </c>
      <c r="E9" s="366" t="s">
        <v>648</v>
      </c>
      <c r="F9" s="366" t="s">
        <v>647</v>
      </c>
      <c r="G9" s="366" t="s">
        <v>646</v>
      </c>
      <c r="H9" s="366" t="s">
        <v>645</v>
      </c>
      <c r="I9" s="1">
        <v>1</v>
      </c>
    </row>
    <row r="10" spans="1:10" x14ac:dyDescent="0.25">
      <c r="A10" s="1">
        <f>A9+1</f>
        <v>2</v>
      </c>
      <c r="B10" s="367" t="s">
        <v>644</v>
      </c>
      <c r="C10" s="1"/>
      <c r="D10" s="59" t="s">
        <v>643</v>
      </c>
      <c r="E10" s="1"/>
      <c r="F10" s="1" t="s">
        <v>642</v>
      </c>
      <c r="G10" s="1" t="s">
        <v>641</v>
      </c>
      <c r="H10" s="59" t="s">
        <v>640</v>
      </c>
      <c r="I10" s="1">
        <f>I9+1</f>
        <v>2</v>
      </c>
    </row>
    <row r="11" spans="1:10" x14ac:dyDescent="0.25">
      <c r="A11" s="1">
        <f>A10+1</f>
        <v>3</v>
      </c>
      <c r="C11" s="366"/>
      <c r="F11" s="2" t="s">
        <v>639</v>
      </c>
      <c r="H11" s="2" t="s">
        <v>639</v>
      </c>
      <c r="I11" s="1">
        <f>I10+1</f>
        <v>3</v>
      </c>
    </row>
    <row r="12" spans="1:10" x14ac:dyDescent="0.25">
      <c r="A12" s="1">
        <f>A11+1</f>
        <v>4</v>
      </c>
      <c r="C12" s="366"/>
      <c r="D12" s="2" t="s">
        <v>637</v>
      </c>
      <c r="E12" s="2"/>
      <c r="F12" s="2" t="s">
        <v>638</v>
      </c>
      <c r="H12" s="2" t="s">
        <v>638</v>
      </c>
      <c r="I12" s="1">
        <f>I11+1</f>
        <v>4</v>
      </c>
    </row>
    <row r="13" spans="1:10" x14ac:dyDescent="0.25">
      <c r="A13" s="1">
        <f>A12+1</f>
        <v>5</v>
      </c>
      <c r="C13" s="2"/>
      <c r="D13" s="2" t="s">
        <v>638</v>
      </c>
      <c r="E13" s="2" t="s">
        <v>637</v>
      </c>
      <c r="F13" s="2" t="s">
        <v>636</v>
      </c>
      <c r="H13" s="2" t="s">
        <v>636</v>
      </c>
      <c r="I13" s="1">
        <f>I12+1</f>
        <v>5</v>
      </c>
    </row>
    <row r="14" spans="1:10" x14ac:dyDescent="0.25">
      <c r="A14" s="1">
        <f>A13+1</f>
        <v>6</v>
      </c>
      <c r="C14" s="2"/>
      <c r="D14" s="2" t="s">
        <v>636</v>
      </c>
      <c r="E14" s="2" t="s">
        <v>630</v>
      </c>
      <c r="F14" s="2" t="s">
        <v>633</v>
      </c>
      <c r="G14" s="2"/>
      <c r="H14" s="2" t="s">
        <v>633</v>
      </c>
      <c r="I14" s="1">
        <f>I13+1</f>
        <v>6</v>
      </c>
    </row>
    <row r="15" spans="1:10" ht="18.75" x14ac:dyDescent="0.25">
      <c r="A15" s="1">
        <f t="shared" ref="A15:A17" si="0">A14+1</f>
        <v>7</v>
      </c>
      <c r="B15" s="365" t="s">
        <v>635</v>
      </c>
      <c r="C15" s="365" t="s">
        <v>634</v>
      </c>
      <c r="D15" s="146" t="s">
        <v>633</v>
      </c>
      <c r="E15" s="146" t="s">
        <v>632</v>
      </c>
      <c r="F15" s="146" t="s">
        <v>631</v>
      </c>
      <c r="G15" s="364" t="s">
        <v>630</v>
      </c>
      <c r="H15" s="146" t="s">
        <v>629</v>
      </c>
      <c r="I15" s="1">
        <f t="shared" ref="I15:I17" si="1">I14+1</f>
        <v>7</v>
      </c>
    </row>
    <row r="16" spans="1:10" x14ac:dyDescent="0.25">
      <c r="A16" s="1">
        <f t="shared" si="0"/>
        <v>8</v>
      </c>
      <c r="B16" s="354" t="s">
        <v>628</v>
      </c>
      <c r="C16" s="347">
        <v>2023</v>
      </c>
      <c r="D16" s="363">
        <f>+'Pg1 TO6 C1 Error Correction'!D10/12</f>
        <v>45.682901520398445</v>
      </c>
      <c r="E16" s="355">
        <v>5.4000000000000003E-3</v>
      </c>
      <c r="F16" s="352">
        <f>+D16</f>
        <v>45.682901520398445</v>
      </c>
      <c r="G16" s="362">
        <f>(F16)/2*E16</f>
        <v>0.12334383410507581</v>
      </c>
      <c r="H16" s="350">
        <f t="shared" ref="H16:H63" si="2">F16+G16</f>
        <v>45.806245354503524</v>
      </c>
      <c r="I16" s="1">
        <f t="shared" si="1"/>
        <v>8</v>
      </c>
      <c r="J16" s="349"/>
    </row>
    <row r="17" spans="1:10" x14ac:dyDescent="0.25">
      <c r="A17" s="1">
        <f t="shared" si="0"/>
        <v>9</v>
      </c>
      <c r="B17" s="354" t="s">
        <v>627</v>
      </c>
      <c r="C17" s="347">
        <v>2023</v>
      </c>
      <c r="D17" s="361">
        <f>+$D$16</f>
        <v>45.682901520398445</v>
      </c>
      <c r="E17" s="355">
        <v>4.7999999999999996E-3</v>
      </c>
      <c r="F17" s="352">
        <f t="shared" ref="F17:F63" si="3">H16+D17</f>
        <v>91.489146874901962</v>
      </c>
      <c r="G17" s="359">
        <f t="shared" ref="G17:G63" si="4">(H16+F17)/2*E17</f>
        <v>0.32950894135057313</v>
      </c>
      <c r="H17" s="350">
        <f t="shared" si="2"/>
        <v>91.81865581625253</v>
      </c>
      <c r="I17" s="1">
        <f t="shared" si="1"/>
        <v>9</v>
      </c>
      <c r="J17" s="349"/>
    </row>
    <row r="18" spans="1:10" x14ac:dyDescent="0.25">
      <c r="A18" s="1">
        <f t="shared" ref="A18:A63" si="5">A17+1</f>
        <v>10</v>
      </c>
      <c r="B18" s="354" t="s">
        <v>626</v>
      </c>
      <c r="C18" s="347">
        <v>2023</v>
      </c>
      <c r="D18" s="361">
        <f t="shared" ref="D18:D26" si="6">+$D$16</f>
        <v>45.682901520398445</v>
      </c>
      <c r="E18" s="355">
        <v>5.4000000000000003E-3</v>
      </c>
      <c r="F18" s="352">
        <f t="shared" si="3"/>
        <v>137.50155733665099</v>
      </c>
      <c r="G18" s="359">
        <f t="shared" si="4"/>
        <v>0.61916457551283954</v>
      </c>
      <c r="H18" s="350">
        <f t="shared" si="2"/>
        <v>138.12072191216382</v>
      </c>
      <c r="I18" s="1">
        <f t="shared" ref="I18:I63" si="7">I17+1</f>
        <v>10</v>
      </c>
      <c r="J18" s="349"/>
    </row>
    <row r="19" spans="1:10" x14ac:dyDescent="0.25">
      <c r="A19" s="1">
        <f t="shared" si="5"/>
        <v>11</v>
      </c>
      <c r="B19" s="354" t="s">
        <v>625</v>
      </c>
      <c r="C19" s="347">
        <v>2023</v>
      </c>
      <c r="D19" s="361">
        <f t="shared" si="6"/>
        <v>45.682901520398445</v>
      </c>
      <c r="E19" s="355">
        <v>6.1999999999999998E-3</v>
      </c>
      <c r="F19" s="352">
        <f t="shared" si="3"/>
        <v>183.80362343256226</v>
      </c>
      <c r="G19" s="359">
        <f t="shared" si="4"/>
        <v>0.99796547056865081</v>
      </c>
      <c r="H19" s="350">
        <f t="shared" si="2"/>
        <v>184.80158890313092</v>
      </c>
      <c r="I19" s="1">
        <f t="shared" si="7"/>
        <v>11</v>
      </c>
      <c r="J19" s="349"/>
    </row>
    <row r="20" spans="1:10" x14ac:dyDescent="0.25">
      <c r="A20" s="1">
        <f t="shared" si="5"/>
        <v>12</v>
      </c>
      <c r="B20" s="354" t="s">
        <v>624</v>
      </c>
      <c r="C20" s="347">
        <v>2023</v>
      </c>
      <c r="D20" s="361">
        <f t="shared" si="6"/>
        <v>45.682901520398445</v>
      </c>
      <c r="E20" s="355">
        <v>6.4000000000000003E-3</v>
      </c>
      <c r="F20" s="352">
        <f t="shared" si="3"/>
        <v>230.48449042352937</v>
      </c>
      <c r="G20" s="359">
        <f t="shared" si="4"/>
        <v>1.328915453845313</v>
      </c>
      <c r="H20" s="350">
        <f t="shared" si="2"/>
        <v>231.81340587737469</v>
      </c>
      <c r="I20" s="1">
        <f t="shared" si="7"/>
        <v>12</v>
      </c>
      <c r="J20" s="349"/>
    </row>
    <row r="21" spans="1:10" x14ac:dyDescent="0.25">
      <c r="A21" s="1">
        <f t="shared" si="5"/>
        <v>13</v>
      </c>
      <c r="B21" s="354" t="s">
        <v>623</v>
      </c>
      <c r="C21" s="347">
        <v>2023</v>
      </c>
      <c r="D21" s="361">
        <f t="shared" si="6"/>
        <v>45.682901520398445</v>
      </c>
      <c r="E21" s="355">
        <v>6.1999999999999998E-3</v>
      </c>
      <c r="F21" s="352">
        <f t="shared" si="3"/>
        <v>277.49630739777314</v>
      </c>
      <c r="G21" s="351">
        <f t="shared" si="4"/>
        <v>1.5788601111529583</v>
      </c>
      <c r="H21" s="350">
        <f t="shared" si="2"/>
        <v>279.07516750892609</v>
      </c>
      <c r="I21" s="1">
        <f t="shared" si="7"/>
        <v>13</v>
      </c>
      <c r="J21" s="349"/>
    </row>
    <row r="22" spans="1:10" x14ac:dyDescent="0.25">
      <c r="A22" s="1">
        <f t="shared" si="5"/>
        <v>14</v>
      </c>
      <c r="B22" s="354" t="s">
        <v>622</v>
      </c>
      <c r="C22" s="347">
        <v>2023</v>
      </c>
      <c r="D22" s="361">
        <f t="shared" si="6"/>
        <v>45.682901520398445</v>
      </c>
      <c r="E22" s="355">
        <v>6.7999999999999996E-3</v>
      </c>
      <c r="F22" s="352">
        <f t="shared" si="3"/>
        <v>324.75806902932453</v>
      </c>
      <c r="G22" s="351">
        <f t="shared" si="4"/>
        <v>2.053033004230052</v>
      </c>
      <c r="H22" s="350">
        <f t="shared" si="2"/>
        <v>326.81110203355456</v>
      </c>
      <c r="I22" s="1">
        <f t="shared" si="7"/>
        <v>14</v>
      </c>
      <c r="J22" s="349"/>
    </row>
    <row r="23" spans="1:10" x14ac:dyDescent="0.25">
      <c r="A23" s="1">
        <f t="shared" si="5"/>
        <v>15</v>
      </c>
      <c r="B23" s="354" t="s">
        <v>621</v>
      </c>
      <c r="C23" s="347">
        <v>2023</v>
      </c>
      <c r="D23" s="361">
        <f t="shared" si="6"/>
        <v>45.682901520398445</v>
      </c>
      <c r="E23" s="355">
        <v>6.7999999999999996E-3</v>
      </c>
      <c r="F23" s="352">
        <f t="shared" si="3"/>
        <v>372.49400355395301</v>
      </c>
      <c r="G23" s="351">
        <f t="shared" si="4"/>
        <v>2.3776373589975255</v>
      </c>
      <c r="H23" s="350">
        <f t="shared" si="2"/>
        <v>374.87164091295051</v>
      </c>
      <c r="I23" s="1">
        <f t="shared" si="7"/>
        <v>15</v>
      </c>
      <c r="J23" s="349"/>
    </row>
    <row r="24" spans="1:10" x14ac:dyDescent="0.25">
      <c r="A24" s="1">
        <f t="shared" si="5"/>
        <v>16</v>
      </c>
      <c r="B24" s="354" t="s">
        <v>620</v>
      </c>
      <c r="C24" s="347">
        <v>2023</v>
      </c>
      <c r="D24" s="361">
        <f t="shared" si="6"/>
        <v>45.682901520398445</v>
      </c>
      <c r="E24" s="355">
        <v>6.6E-3</v>
      </c>
      <c r="F24" s="352">
        <f t="shared" si="3"/>
        <v>420.55454243334896</v>
      </c>
      <c r="G24" s="351">
        <f t="shared" si="4"/>
        <v>2.6249064050427884</v>
      </c>
      <c r="H24" s="350">
        <f t="shared" si="2"/>
        <v>423.17944883839175</v>
      </c>
      <c r="I24" s="1">
        <f t="shared" si="7"/>
        <v>16</v>
      </c>
      <c r="J24" s="349"/>
    </row>
    <row r="25" spans="1:10" x14ac:dyDescent="0.25">
      <c r="A25" s="1">
        <f t="shared" si="5"/>
        <v>17</v>
      </c>
      <c r="B25" s="354" t="s">
        <v>619</v>
      </c>
      <c r="C25" s="347">
        <v>2023</v>
      </c>
      <c r="D25" s="361">
        <f t="shared" si="6"/>
        <v>45.682901520398445</v>
      </c>
      <c r="E25" s="355">
        <v>7.1000000000000004E-3</v>
      </c>
      <c r="F25" s="352">
        <f t="shared" si="3"/>
        <v>468.8623503587902</v>
      </c>
      <c r="G25" s="351">
        <f t="shared" si="4"/>
        <v>3.1667483871499962</v>
      </c>
      <c r="H25" s="350">
        <f t="shared" si="2"/>
        <v>472.02909874594019</v>
      </c>
      <c r="I25" s="1">
        <f t="shared" si="7"/>
        <v>17</v>
      </c>
      <c r="J25" s="349"/>
    </row>
    <row r="26" spans="1:10" x14ac:dyDescent="0.25">
      <c r="A26" s="1">
        <f t="shared" si="5"/>
        <v>18</v>
      </c>
      <c r="B26" s="354" t="s">
        <v>618</v>
      </c>
      <c r="C26" s="347">
        <v>2023</v>
      </c>
      <c r="D26" s="361">
        <f t="shared" si="6"/>
        <v>45.682901520398445</v>
      </c>
      <c r="E26" s="355">
        <v>6.8999999999999999E-3</v>
      </c>
      <c r="F26" s="352">
        <f t="shared" si="3"/>
        <v>517.71200026633869</v>
      </c>
      <c r="G26" s="351">
        <f t="shared" si="4"/>
        <v>3.4146067915923624</v>
      </c>
      <c r="H26" s="350">
        <f t="shared" si="2"/>
        <v>521.1266070579311</v>
      </c>
      <c r="I26" s="1">
        <f t="shared" si="7"/>
        <v>18</v>
      </c>
      <c r="J26" s="349"/>
    </row>
    <row r="27" spans="1:10" x14ac:dyDescent="0.25">
      <c r="A27" s="1">
        <f t="shared" si="5"/>
        <v>19</v>
      </c>
      <c r="B27" s="348" t="s">
        <v>617</v>
      </c>
      <c r="C27" s="357">
        <v>2023</v>
      </c>
      <c r="D27" s="360">
        <f>+$D$16</f>
        <v>45.682901520398445</v>
      </c>
      <c r="E27" s="356">
        <v>7.1000000000000004E-3</v>
      </c>
      <c r="F27" s="344">
        <f t="shared" si="3"/>
        <v>566.80950857832954</v>
      </c>
      <c r="G27" s="343">
        <f t="shared" si="4"/>
        <v>3.8621732105087254</v>
      </c>
      <c r="H27" s="342">
        <f t="shared" si="2"/>
        <v>570.67168178883821</v>
      </c>
      <c r="I27" s="1">
        <f t="shared" si="7"/>
        <v>19</v>
      </c>
      <c r="J27" s="349"/>
    </row>
    <row r="28" spans="1:10" x14ac:dyDescent="0.25">
      <c r="A28" s="1">
        <f t="shared" si="5"/>
        <v>20</v>
      </c>
      <c r="B28" s="354" t="s">
        <v>628</v>
      </c>
      <c r="C28" s="347">
        <v>2024</v>
      </c>
      <c r="D28" s="23"/>
      <c r="E28" s="355">
        <v>7.1999999999999998E-3</v>
      </c>
      <c r="F28" s="352">
        <f t="shared" si="3"/>
        <v>570.67168178883821</v>
      </c>
      <c r="G28" s="351">
        <f t="shared" si="4"/>
        <v>4.1088361088796352</v>
      </c>
      <c r="H28" s="350">
        <f t="shared" si="2"/>
        <v>574.7805178977178</v>
      </c>
      <c r="I28" s="1">
        <f t="shared" si="7"/>
        <v>20</v>
      </c>
      <c r="J28" s="349"/>
    </row>
    <row r="29" spans="1:10" x14ac:dyDescent="0.25">
      <c r="A29" s="1">
        <f t="shared" si="5"/>
        <v>21</v>
      </c>
      <c r="B29" s="354" t="s">
        <v>627</v>
      </c>
      <c r="C29" s="347">
        <v>2024</v>
      </c>
      <c r="D29" s="23"/>
      <c r="E29" s="355">
        <v>6.7999999999999996E-3</v>
      </c>
      <c r="F29" s="352">
        <f t="shared" si="3"/>
        <v>574.7805178977178</v>
      </c>
      <c r="G29" s="351">
        <f t="shared" si="4"/>
        <v>3.9085075217044807</v>
      </c>
      <c r="H29" s="350">
        <f t="shared" si="2"/>
        <v>578.68902541942225</v>
      </c>
      <c r="I29" s="1">
        <f t="shared" si="7"/>
        <v>21</v>
      </c>
      <c r="J29" s="349"/>
    </row>
    <row r="30" spans="1:10" x14ac:dyDescent="0.25">
      <c r="A30" s="1">
        <f t="shared" si="5"/>
        <v>22</v>
      </c>
      <c r="B30" s="354" t="s">
        <v>626</v>
      </c>
      <c r="C30" s="347">
        <v>2024</v>
      </c>
      <c r="D30" s="23"/>
      <c r="E30" s="355">
        <v>7.1999999999999998E-3</v>
      </c>
      <c r="F30" s="352">
        <f t="shared" si="3"/>
        <v>578.68902541942225</v>
      </c>
      <c r="G30" s="351">
        <f t="shared" si="4"/>
        <v>4.1665609830198402</v>
      </c>
      <c r="H30" s="350">
        <f t="shared" si="2"/>
        <v>582.8555864024421</v>
      </c>
      <c r="I30" s="1">
        <f t="shared" si="7"/>
        <v>22</v>
      </c>
      <c r="J30" s="349"/>
    </row>
    <row r="31" spans="1:10" x14ac:dyDescent="0.25">
      <c r="A31" s="1">
        <f t="shared" si="5"/>
        <v>23</v>
      </c>
      <c r="B31" s="354" t="s">
        <v>625</v>
      </c>
      <c r="C31" s="347">
        <v>2024</v>
      </c>
      <c r="D31" s="23"/>
      <c r="E31" s="355">
        <v>7.0000000000000001E-3</v>
      </c>
      <c r="F31" s="352">
        <f t="shared" si="3"/>
        <v>582.8555864024421</v>
      </c>
      <c r="G31" s="351">
        <f t="shared" si="4"/>
        <v>4.0799891048170949</v>
      </c>
      <c r="H31" s="350">
        <f t="shared" si="2"/>
        <v>586.93557550725916</v>
      </c>
      <c r="I31" s="1">
        <f t="shared" si="7"/>
        <v>23</v>
      </c>
      <c r="J31" s="349"/>
    </row>
    <row r="32" spans="1:10" x14ac:dyDescent="0.25">
      <c r="A32" s="1">
        <f t="shared" si="5"/>
        <v>24</v>
      </c>
      <c r="B32" s="354" t="s">
        <v>624</v>
      </c>
      <c r="C32" s="347">
        <v>2024</v>
      </c>
      <c r="D32" s="23"/>
      <c r="E32" s="355">
        <v>7.1999999999999998E-3</v>
      </c>
      <c r="F32" s="352">
        <f t="shared" si="3"/>
        <v>586.93557550725916</v>
      </c>
      <c r="G32" s="351">
        <f t="shared" si="4"/>
        <v>4.225936143652266</v>
      </c>
      <c r="H32" s="350">
        <f t="shared" si="2"/>
        <v>591.16151165091139</v>
      </c>
      <c r="I32" s="1">
        <f t="shared" si="7"/>
        <v>24</v>
      </c>
      <c r="J32" s="349"/>
    </row>
    <row r="33" spans="1:10" x14ac:dyDescent="0.25">
      <c r="A33" s="1">
        <f t="shared" si="5"/>
        <v>25</v>
      </c>
      <c r="B33" s="354" t="s">
        <v>623</v>
      </c>
      <c r="C33" s="347">
        <v>2024</v>
      </c>
      <c r="D33" s="23"/>
      <c r="E33" s="355">
        <v>7.0000000000000001E-3</v>
      </c>
      <c r="F33" s="352">
        <f t="shared" si="3"/>
        <v>591.16151165091139</v>
      </c>
      <c r="G33" s="351">
        <f t="shared" si="4"/>
        <v>4.1381305815563802</v>
      </c>
      <c r="H33" s="350">
        <f t="shared" si="2"/>
        <v>595.29964223246782</v>
      </c>
      <c r="I33" s="1">
        <f t="shared" si="7"/>
        <v>25</v>
      </c>
      <c r="J33" s="349"/>
    </row>
    <row r="34" spans="1:10" x14ac:dyDescent="0.25">
      <c r="A34" s="1">
        <f t="shared" si="5"/>
        <v>26</v>
      </c>
      <c r="B34" s="354" t="s">
        <v>622</v>
      </c>
      <c r="C34" s="347">
        <v>2024</v>
      </c>
      <c r="D34" s="23"/>
      <c r="E34" s="355">
        <v>7.1999999999999998E-3</v>
      </c>
      <c r="F34" s="352">
        <f t="shared" si="3"/>
        <v>595.29964223246782</v>
      </c>
      <c r="G34" s="351">
        <f t="shared" si="4"/>
        <v>4.2861574240737683</v>
      </c>
      <c r="H34" s="350">
        <f t="shared" si="2"/>
        <v>599.58579965654155</v>
      </c>
      <c r="I34" s="1">
        <f t="shared" si="7"/>
        <v>26</v>
      </c>
      <c r="J34" s="349"/>
    </row>
    <row r="35" spans="1:10" x14ac:dyDescent="0.25">
      <c r="A35" s="1">
        <f t="shared" si="5"/>
        <v>27</v>
      </c>
      <c r="B35" s="354" t="s">
        <v>621</v>
      </c>
      <c r="C35" s="347">
        <v>2024</v>
      </c>
      <c r="D35" s="23"/>
      <c r="E35" s="355">
        <v>7.1999999999999998E-3</v>
      </c>
      <c r="F35" s="352">
        <f t="shared" si="3"/>
        <v>599.58579965654155</v>
      </c>
      <c r="G35" s="351">
        <f t="shared" si="4"/>
        <v>4.3170177575270987</v>
      </c>
      <c r="H35" s="350">
        <f t="shared" si="2"/>
        <v>603.90281741406864</v>
      </c>
      <c r="I35" s="1">
        <f t="shared" si="7"/>
        <v>27</v>
      </c>
      <c r="J35" s="349"/>
    </row>
    <row r="36" spans="1:10" x14ac:dyDescent="0.25">
      <c r="A36" s="1">
        <f t="shared" si="5"/>
        <v>28</v>
      </c>
      <c r="B36" s="354" t="s">
        <v>620</v>
      </c>
      <c r="C36" s="347">
        <v>2024</v>
      </c>
      <c r="D36" s="23"/>
      <c r="E36" s="355">
        <v>7.0000000000000001E-3</v>
      </c>
      <c r="F36" s="352">
        <f t="shared" si="3"/>
        <v>603.90281741406864</v>
      </c>
      <c r="G36" s="351">
        <f t="shared" si="4"/>
        <v>4.2273197218984802</v>
      </c>
      <c r="H36" s="350">
        <f t="shared" si="2"/>
        <v>608.13013713596706</v>
      </c>
      <c r="I36" s="1">
        <f t="shared" si="7"/>
        <v>28</v>
      </c>
      <c r="J36" s="349"/>
    </row>
    <row r="37" spans="1:10" x14ac:dyDescent="0.25">
      <c r="A37" s="1">
        <f t="shared" si="5"/>
        <v>29</v>
      </c>
      <c r="B37" s="354" t="s">
        <v>619</v>
      </c>
      <c r="C37" s="347">
        <v>2024</v>
      </c>
      <c r="D37" s="23"/>
      <c r="E37" s="355">
        <v>7.1999999999999998E-3</v>
      </c>
      <c r="F37" s="352">
        <f t="shared" si="3"/>
        <v>608.13013713596706</v>
      </c>
      <c r="G37" s="351">
        <f t="shared" si="4"/>
        <v>4.378536987378963</v>
      </c>
      <c r="H37" s="350">
        <f t="shared" si="2"/>
        <v>612.50867412334605</v>
      </c>
      <c r="I37" s="1">
        <f t="shared" si="7"/>
        <v>29</v>
      </c>
      <c r="J37" s="349"/>
    </row>
    <row r="38" spans="1:10" x14ac:dyDescent="0.25">
      <c r="A38" s="1">
        <f t="shared" si="5"/>
        <v>30</v>
      </c>
      <c r="B38" s="354" t="s">
        <v>618</v>
      </c>
      <c r="C38" s="347">
        <v>2024</v>
      </c>
      <c r="D38" s="23"/>
      <c r="E38" s="355">
        <v>7.0000000000000001E-3</v>
      </c>
      <c r="F38" s="352">
        <f t="shared" si="3"/>
        <v>612.50867412334605</v>
      </c>
      <c r="G38" s="351">
        <f t="shared" si="4"/>
        <v>4.2875607188634222</v>
      </c>
      <c r="H38" s="350">
        <f t="shared" si="2"/>
        <v>616.79623484220951</v>
      </c>
      <c r="I38" s="1">
        <f t="shared" si="7"/>
        <v>30</v>
      </c>
      <c r="J38" s="349"/>
    </row>
    <row r="39" spans="1:10" x14ac:dyDescent="0.25">
      <c r="A39" s="1">
        <f t="shared" si="5"/>
        <v>31</v>
      </c>
      <c r="B39" s="348" t="s">
        <v>617</v>
      </c>
      <c r="C39" s="357">
        <v>2024</v>
      </c>
      <c r="D39" s="358"/>
      <c r="E39" s="356">
        <v>7.1999999999999998E-3</v>
      </c>
      <c r="F39" s="344">
        <f t="shared" si="3"/>
        <v>616.79623484220951</v>
      </c>
      <c r="G39" s="343">
        <f t="shared" si="4"/>
        <v>4.4409328908639081</v>
      </c>
      <c r="H39" s="342">
        <f t="shared" si="2"/>
        <v>621.23716773307342</v>
      </c>
      <c r="I39" s="1">
        <f t="shared" si="7"/>
        <v>31</v>
      </c>
      <c r="J39" s="349"/>
    </row>
    <row r="40" spans="1:10" x14ac:dyDescent="0.25">
      <c r="A40" s="1">
        <f t="shared" si="5"/>
        <v>32</v>
      </c>
      <c r="B40" s="354" t="s">
        <v>628</v>
      </c>
      <c r="C40" s="347">
        <v>2025</v>
      </c>
      <c r="D40" s="353"/>
      <c r="E40" s="355">
        <v>6.7999999999999996E-3</v>
      </c>
      <c r="F40" s="352">
        <f t="shared" si="3"/>
        <v>621.23716773307342</v>
      </c>
      <c r="G40" s="351">
        <f t="shared" si="4"/>
        <v>4.2244127405848992</v>
      </c>
      <c r="H40" s="350">
        <f t="shared" si="2"/>
        <v>625.46158047365827</v>
      </c>
      <c r="I40" s="1">
        <f t="shared" si="7"/>
        <v>32</v>
      </c>
      <c r="J40" s="349"/>
    </row>
    <row r="41" spans="1:10" x14ac:dyDescent="0.25">
      <c r="A41" s="1">
        <f t="shared" si="5"/>
        <v>33</v>
      </c>
      <c r="B41" s="354" t="s">
        <v>627</v>
      </c>
      <c r="C41" s="347">
        <v>2025</v>
      </c>
      <c r="D41" s="353"/>
      <c r="E41" s="355">
        <v>6.1999999999999998E-3</v>
      </c>
      <c r="F41" s="352">
        <f t="shared" si="3"/>
        <v>625.46158047365827</v>
      </c>
      <c r="G41" s="351">
        <f t="shared" si="4"/>
        <v>3.877861798936681</v>
      </c>
      <c r="H41" s="350">
        <f t="shared" si="2"/>
        <v>629.33944227259497</v>
      </c>
      <c r="I41" s="1">
        <f t="shared" si="7"/>
        <v>33</v>
      </c>
      <c r="J41" s="349"/>
    </row>
    <row r="42" spans="1:10" x14ac:dyDescent="0.25">
      <c r="A42" s="1">
        <f t="shared" si="5"/>
        <v>34</v>
      </c>
      <c r="B42" s="354" t="s">
        <v>626</v>
      </c>
      <c r="C42" s="347">
        <v>2025</v>
      </c>
      <c r="D42" s="353"/>
      <c r="E42" s="355">
        <v>6.7999999999999996E-3</v>
      </c>
      <c r="F42" s="352">
        <f t="shared" si="3"/>
        <v>629.33944227259497</v>
      </c>
      <c r="G42" s="351">
        <f t="shared" si="4"/>
        <v>4.2795082074536452</v>
      </c>
      <c r="H42" s="350">
        <f t="shared" si="2"/>
        <v>633.61895048004862</v>
      </c>
      <c r="I42" s="1">
        <f t="shared" si="7"/>
        <v>34</v>
      </c>
      <c r="J42" s="349"/>
    </row>
    <row r="43" spans="1:10" x14ac:dyDescent="0.25">
      <c r="A43" s="1">
        <f t="shared" si="5"/>
        <v>35</v>
      </c>
      <c r="B43" s="354" t="s">
        <v>625</v>
      </c>
      <c r="C43" s="347">
        <v>2025</v>
      </c>
      <c r="D43" s="353"/>
      <c r="E43" s="355">
        <v>6.1999999999999998E-3</v>
      </c>
      <c r="F43" s="352">
        <f t="shared" si="3"/>
        <v>633.61895048004862</v>
      </c>
      <c r="G43" s="351">
        <f t="shared" si="4"/>
        <v>3.9284374929763013</v>
      </c>
      <c r="H43" s="350">
        <f t="shared" si="2"/>
        <v>637.54738797302491</v>
      </c>
      <c r="I43" s="1">
        <f t="shared" si="7"/>
        <v>35</v>
      </c>
      <c r="J43" s="349"/>
    </row>
    <row r="44" spans="1:10" x14ac:dyDescent="0.25">
      <c r="A44" s="1">
        <f t="shared" si="5"/>
        <v>36</v>
      </c>
      <c r="B44" s="354" t="s">
        <v>624</v>
      </c>
      <c r="C44" s="347">
        <v>2025</v>
      </c>
      <c r="D44" s="353"/>
      <c r="E44" s="355">
        <v>6.4000000000000003E-3</v>
      </c>
      <c r="F44" s="352">
        <f t="shared" si="3"/>
        <v>637.54738797302491</v>
      </c>
      <c r="G44" s="351">
        <f t="shared" si="4"/>
        <v>4.0803032830273596</v>
      </c>
      <c r="H44" s="350">
        <f t="shared" si="2"/>
        <v>641.62769125605223</v>
      </c>
      <c r="I44" s="1">
        <f t="shared" si="7"/>
        <v>36</v>
      </c>
      <c r="J44" s="349"/>
    </row>
    <row r="45" spans="1:10" x14ac:dyDescent="0.25">
      <c r="A45" s="1">
        <f t="shared" si="5"/>
        <v>37</v>
      </c>
      <c r="B45" s="354" t="s">
        <v>623</v>
      </c>
      <c r="C45" s="347">
        <v>2025</v>
      </c>
      <c r="D45" s="353"/>
      <c r="E45" s="355">
        <v>6.1999999999999998E-3</v>
      </c>
      <c r="F45" s="352">
        <f t="shared" si="3"/>
        <v>641.62769125605223</v>
      </c>
      <c r="G45" s="351">
        <f t="shared" si="4"/>
        <v>3.9780916857875237</v>
      </c>
      <c r="H45" s="350">
        <f t="shared" si="2"/>
        <v>645.60578294183972</v>
      </c>
      <c r="I45" s="1">
        <f t="shared" si="7"/>
        <v>37</v>
      </c>
      <c r="J45" s="349"/>
    </row>
    <row r="46" spans="1:10" x14ac:dyDescent="0.25">
      <c r="A46" s="1">
        <f t="shared" si="5"/>
        <v>38</v>
      </c>
      <c r="B46" s="354" t="s">
        <v>622</v>
      </c>
      <c r="C46" s="347">
        <v>2025</v>
      </c>
      <c r="D46" s="353"/>
      <c r="E46" s="355">
        <v>6.4000000000000003E-3</v>
      </c>
      <c r="F46" s="352">
        <f t="shared" si="3"/>
        <v>645.60578294183972</v>
      </c>
      <c r="G46" s="351">
        <f t="shared" si="4"/>
        <v>4.1318770108277745</v>
      </c>
      <c r="H46" s="350">
        <f t="shared" si="2"/>
        <v>649.73765995266751</v>
      </c>
      <c r="I46" s="1">
        <f t="shared" si="7"/>
        <v>38</v>
      </c>
      <c r="J46" s="349"/>
    </row>
    <row r="47" spans="1:10" x14ac:dyDescent="0.25">
      <c r="A47" s="1">
        <f t="shared" si="5"/>
        <v>39</v>
      </c>
      <c r="B47" s="354" t="s">
        <v>621</v>
      </c>
      <c r="C47" s="347">
        <v>2025</v>
      </c>
      <c r="D47" s="353"/>
      <c r="E47" s="355">
        <v>6.4000000000000003E-3</v>
      </c>
      <c r="F47" s="352">
        <f t="shared" si="3"/>
        <v>649.73765995266751</v>
      </c>
      <c r="G47" s="351">
        <f t="shared" si="4"/>
        <v>4.1583210236970727</v>
      </c>
      <c r="H47" s="350">
        <f t="shared" si="2"/>
        <v>653.89598097636463</v>
      </c>
      <c r="I47" s="1">
        <f t="shared" si="7"/>
        <v>39</v>
      </c>
      <c r="J47" s="349"/>
    </row>
    <row r="48" spans="1:10" x14ac:dyDescent="0.25">
      <c r="A48" s="1">
        <f t="shared" si="5"/>
        <v>40</v>
      </c>
      <c r="B48" s="354" t="s">
        <v>620</v>
      </c>
      <c r="C48" s="347">
        <v>2025</v>
      </c>
      <c r="D48" s="353"/>
      <c r="E48" s="355">
        <v>6.1999999999999998E-3</v>
      </c>
      <c r="F48" s="352">
        <f t="shared" si="3"/>
        <v>653.89598097636463</v>
      </c>
      <c r="G48" s="351">
        <f t="shared" si="4"/>
        <v>4.0541550820534606</v>
      </c>
      <c r="H48" s="350">
        <f t="shared" si="2"/>
        <v>657.95013605841814</v>
      </c>
      <c r="I48" s="1">
        <f t="shared" si="7"/>
        <v>40</v>
      </c>
      <c r="J48" s="349"/>
    </row>
    <row r="49" spans="1:10" x14ac:dyDescent="0.25">
      <c r="A49" s="1">
        <f t="shared" si="5"/>
        <v>41</v>
      </c>
      <c r="B49" s="354" t="s">
        <v>619</v>
      </c>
      <c r="C49" s="347">
        <v>2025</v>
      </c>
      <c r="D49" s="353"/>
      <c r="E49" s="355">
        <v>6.4000000000000003E-3</v>
      </c>
      <c r="F49" s="352">
        <f t="shared" si="3"/>
        <v>657.95013605841814</v>
      </c>
      <c r="G49" s="351">
        <f t="shared" si="4"/>
        <v>4.2108808707738765</v>
      </c>
      <c r="H49" s="350">
        <f t="shared" si="2"/>
        <v>662.16101692919199</v>
      </c>
      <c r="I49" s="1">
        <f t="shared" si="7"/>
        <v>41</v>
      </c>
      <c r="J49" s="349"/>
    </row>
    <row r="50" spans="1:10" x14ac:dyDescent="0.25">
      <c r="A50" s="1">
        <f t="shared" si="5"/>
        <v>42</v>
      </c>
      <c r="B50" s="354" t="s">
        <v>618</v>
      </c>
      <c r="C50" s="347">
        <v>2025</v>
      </c>
      <c r="D50" s="353"/>
      <c r="E50" s="355">
        <v>6.1999999999999998E-3</v>
      </c>
      <c r="F50" s="352">
        <f t="shared" si="3"/>
        <v>662.16101692919199</v>
      </c>
      <c r="G50" s="351">
        <f t="shared" si="4"/>
        <v>4.1053983049609899</v>
      </c>
      <c r="H50" s="350">
        <f t="shared" si="2"/>
        <v>666.26641523415299</v>
      </c>
      <c r="I50" s="1">
        <f t="shared" si="7"/>
        <v>42</v>
      </c>
      <c r="J50" s="349"/>
    </row>
    <row r="51" spans="1:10" x14ac:dyDescent="0.25">
      <c r="A51" s="1">
        <f t="shared" si="5"/>
        <v>43</v>
      </c>
      <c r="B51" s="348" t="s">
        <v>617</v>
      </c>
      <c r="C51" s="357">
        <v>2025</v>
      </c>
      <c r="D51" s="346"/>
      <c r="E51" s="356">
        <v>6.4000000000000003E-3</v>
      </c>
      <c r="F51" s="344">
        <f t="shared" si="3"/>
        <v>666.26641523415299</v>
      </c>
      <c r="G51" s="343">
        <f t="shared" si="4"/>
        <v>4.264105057498579</v>
      </c>
      <c r="H51" s="342">
        <f t="shared" si="2"/>
        <v>670.53052029165156</v>
      </c>
      <c r="I51" s="1">
        <f t="shared" si="7"/>
        <v>43</v>
      </c>
      <c r="J51" s="349"/>
    </row>
    <row r="52" spans="1:10" x14ac:dyDescent="0.25">
      <c r="A52" s="1">
        <f t="shared" si="5"/>
        <v>44</v>
      </c>
      <c r="B52" s="354" t="s">
        <v>628</v>
      </c>
      <c r="C52" s="347">
        <v>2026</v>
      </c>
      <c r="D52" s="353"/>
      <c r="E52" s="355">
        <v>6.1000000000000004E-3</v>
      </c>
      <c r="F52" s="352">
        <f t="shared" si="3"/>
        <v>670.53052029165156</v>
      </c>
      <c r="G52" s="351">
        <f t="shared" si="4"/>
        <v>4.0902361737790747</v>
      </c>
      <c r="H52" s="350">
        <f t="shared" si="2"/>
        <v>674.62075646543065</v>
      </c>
      <c r="I52" s="1">
        <f t="shared" si="7"/>
        <v>44</v>
      </c>
      <c r="J52" s="349"/>
    </row>
    <row r="53" spans="1:10" x14ac:dyDescent="0.25">
      <c r="A53" s="1">
        <f t="shared" si="5"/>
        <v>45</v>
      </c>
      <c r="B53" s="354" t="s">
        <v>627</v>
      </c>
      <c r="C53" s="347">
        <v>2026</v>
      </c>
      <c r="D53" s="353"/>
      <c r="E53" s="355">
        <v>5.4999999999999997E-3</v>
      </c>
      <c r="F53" s="352">
        <f t="shared" si="3"/>
        <v>674.62075646543065</v>
      </c>
      <c r="G53" s="351">
        <f t="shared" si="4"/>
        <v>3.7104141605598682</v>
      </c>
      <c r="H53" s="350">
        <f t="shared" si="2"/>
        <v>678.33117062599047</v>
      </c>
      <c r="I53" s="1">
        <f t="shared" si="7"/>
        <v>45</v>
      </c>
      <c r="J53" s="349"/>
    </row>
    <row r="54" spans="1:10" x14ac:dyDescent="0.25">
      <c r="A54" s="1">
        <f t="shared" si="5"/>
        <v>46</v>
      </c>
      <c r="B54" s="354" t="s">
        <v>626</v>
      </c>
      <c r="C54" s="347">
        <v>2026</v>
      </c>
      <c r="D54" s="353"/>
      <c r="E54" s="355">
        <v>6.1000000000000004E-3</v>
      </c>
      <c r="F54" s="352">
        <f t="shared" si="3"/>
        <v>678.33117062599047</v>
      </c>
      <c r="G54" s="351">
        <f t="shared" si="4"/>
        <v>4.1378201408185422</v>
      </c>
      <c r="H54" s="350">
        <f t="shared" si="2"/>
        <v>682.46899076680904</v>
      </c>
      <c r="I54" s="1">
        <f t="shared" si="7"/>
        <v>46</v>
      </c>
      <c r="J54" s="349"/>
    </row>
    <row r="55" spans="1:10" x14ac:dyDescent="0.25">
      <c r="A55" s="1">
        <f t="shared" si="5"/>
        <v>47</v>
      </c>
      <c r="B55" s="354" t="s">
        <v>625</v>
      </c>
      <c r="C55" s="347">
        <v>2026</v>
      </c>
      <c r="D55" s="353"/>
      <c r="E55" s="355">
        <v>5.5999999999999999E-3</v>
      </c>
      <c r="F55" s="352">
        <f t="shared" si="3"/>
        <v>682.46899076680904</v>
      </c>
      <c r="G55" s="351">
        <f t="shared" si="4"/>
        <v>3.8218263482941306</v>
      </c>
      <c r="H55" s="350">
        <f t="shared" si="2"/>
        <v>686.29081711510321</v>
      </c>
      <c r="I55" s="1">
        <f t="shared" si="7"/>
        <v>47</v>
      </c>
      <c r="J55" s="349"/>
    </row>
    <row r="56" spans="1:10" x14ac:dyDescent="0.25">
      <c r="A56" s="1">
        <f t="shared" si="5"/>
        <v>48</v>
      </c>
      <c r="B56" s="354" t="s">
        <v>624</v>
      </c>
      <c r="C56" s="347">
        <v>2026</v>
      </c>
      <c r="D56" s="353"/>
      <c r="E56" s="355">
        <v>5.7999999999999996E-3</v>
      </c>
      <c r="F56" s="352">
        <f t="shared" si="3"/>
        <v>686.29081711510321</v>
      </c>
      <c r="G56" s="351">
        <f t="shared" si="4"/>
        <v>3.9804867392675982</v>
      </c>
      <c r="H56" s="350">
        <f t="shared" si="2"/>
        <v>690.27130385437079</v>
      </c>
      <c r="I56" s="1">
        <f t="shared" si="7"/>
        <v>48</v>
      </c>
      <c r="J56" s="349"/>
    </row>
    <row r="57" spans="1:10" x14ac:dyDescent="0.25">
      <c r="A57" s="1">
        <f t="shared" si="5"/>
        <v>49</v>
      </c>
      <c r="B57" s="354" t="s">
        <v>623</v>
      </c>
      <c r="C57" s="347">
        <v>2026</v>
      </c>
      <c r="D57" s="353"/>
      <c r="E57" s="355">
        <v>5.5999999999999999E-3</v>
      </c>
      <c r="F57" s="352">
        <f t="shared" si="3"/>
        <v>690.27130385437079</v>
      </c>
      <c r="G57" s="351">
        <f t="shared" si="4"/>
        <v>3.8655193015844764</v>
      </c>
      <c r="H57" s="350">
        <f t="shared" si="2"/>
        <v>694.13682315595531</v>
      </c>
      <c r="I57" s="1">
        <f t="shared" si="7"/>
        <v>49</v>
      </c>
      <c r="J57" s="349"/>
    </row>
    <row r="58" spans="1:10" x14ac:dyDescent="0.25">
      <c r="A58" s="1">
        <f t="shared" si="5"/>
        <v>50</v>
      </c>
      <c r="B58" s="354" t="s">
        <v>622</v>
      </c>
      <c r="C58" s="347">
        <v>2026</v>
      </c>
      <c r="D58" s="353"/>
      <c r="E58" s="345">
        <v>5.5999999999999999E-3</v>
      </c>
      <c r="F58" s="352">
        <f t="shared" si="3"/>
        <v>694.13682315595531</v>
      </c>
      <c r="G58" s="351">
        <f t="shared" si="4"/>
        <v>3.8871662096733499</v>
      </c>
      <c r="H58" s="350">
        <f t="shared" si="2"/>
        <v>698.02398936562861</v>
      </c>
      <c r="I58" s="1">
        <f t="shared" si="7"/>
        <v>50</v>
      </c>
      <c r="J58" s="349"/>
    </row>
    <row r="59" spans="1:10" x14ac:dyDescent="0.25">
      <c r="A59" s="1">
        <f t="shared" si="5"/>
        <v>51</v>
      </c>
      <c r="B59" s="354" t="s">
        <v>621</v>
      </c>
      <c r="C59" s="347">
        <v>2026</v>
      </c>
      <c r="D59" s="353"/>
      <c r="E59" s="345">
        <v>5.5999999999999999E-3</v>
      </c>
      <c r="F59" s="352">
        <f t="shared" si="3"/>
        <v>698.02398936562861</v>
      </c>
      <c r="G59" s="351">
        <f t="shared" si="4"/>
        <v>3.9089343404475203</v>
      </c>
      <c r="H59" s="350">
        <f t="shared" si="2"/>
        <v>701.93292370607617</v>
      </c>
      <c r="I59" s="1">
        <f t="shared" si="7"/>
        <v>51</v>
      </c>
      <c r="J59" s="349"/>
    </row>
    <row r="60" spans="1:10" x14ac:dyDescent="0.25">
      <c r="A60" s="1">
        <f t="shared" si="5"/>
        <v>52</v>
      </c>
      <c r="B60" s="354" t="s">
        <v>620</v>
      </c>
      <c r="C60" s="347">
        <v>2026</v>
      </c>
      <c r="D60" s="353"/>
      <c r="E60" s="345">
        <v>5.5999999999999999E-3</v>
      </c>
      <c r="F60" s="352">
        <f t="shared" si="3"/>
        <v>701.93292370607617</v>
      </c>
      <c r="G60" s="351">
        <f t="shared" si="4"/>
        <v>3.9308243727540266</v>
      </c>
      <c r="H60" s="350">
        <f t="shared" si="2"/>
        <v>705.86374807883021</v>
      </c>
      <c r="I60" s="1">
        <f t="shared" si="7"/>
        <v>52</v>
      </c>
      <c r="J60" s="349"/>
    </row>
    <row r="61" spans="1:10" x14ac:dyDescent="0.25">
      <c r="A61" s="1">
        <f t="shared" si="5"/>
        <v>53</v>
      </c>
      <c r="B61" s="354" t="s">
        <v>619</v>
      </c>
      <c r="C61" s="347">
        <v>2026</v>
      </c>
      <c r="D61" s="353"/>
      <c r="E61" s="345">
        <v>5.5999999999999999E-3</v>
      </c>
      <c r="F61" s="352">
        <f t="shared" si="3"/>
        <v>705.86374807883021</v>
      </c>
      <c r="G61" s="351">
        <f t="shared" si="4"/>
        <v>3.9528369892414492</v>
      </c>
      <c r="H61" s="350">
        <f t="shared" si="2"/>
        <v>709.81658506807162</v>
      </c>
      <c r="I61" s="1">
        <f t="shared" si="7"/>
        <v>53</v>
      </c>
      <c r="J61" s="349"/>
    </row>
    <row r="62" spans="1:10" x14ac:dyDescent="0.25">
      <c r="A62" s="1">
        <f t="shared" si="5"/>
        <v>54</v>
      </c>
      <c r="B62" s="354" t="s">
        <v>618</v>
      </c>
      <c r="C62" s="347">
        <v>2026</v>
      </c>
      <c r="D62" s="353"/>
      <c r="E62" s="345">
        <v>5.5999999999999999E-3</v>
      </c>
      <c r="F62" s="352">
        <f t="shared" si="3"/>
        <v>709.81658506807162</v>
      </c>
      <c r="G62" s="351">
        <f t="shared" si="4"/>
        <v>3.9749728763812011</v>
      </c>
      <c r="H62" s="350">
        <f t="shared" si="2"/>
        <v>713.79155794445285</v>
      </c>
      <c r="I62" s="1">
        <f t="shared" si="7"/>
        <v>54</v>
      </c>
      <c r="J62" s="349"/>
    </row>
    <row r="63" spans="1:10" x14ac:dyDescent="0.25">
      <c r="A63" s="1">
        <f t="shared" si="5"/>
        <v>55</v>
      </c>
      <c r="B63" s="348" t="s">
        <v>617</v>
      </c>
      <c r="C63" s="347">
        <v>2026</v>
      </c>
      <c r="D63" s="346"/>
      <c r="E63" s="345">
        <v>5.5999999999999999E-3</v>
      </c>
      <c r="F63" s="344">
        <f t="shared" si="3"/>
        <v>713.79155794445285</v>
      </c>
      <c r="G63" s="343">
        <f t="shared" si="4"/>
        <v>3.9972327244889359</v>
      </c>
      <c r="H63" s="342">
        <f t="shared" si="2"/>
        <v>717.78879066894183</v>
      </c>
      <c r="I63" s="1">
        <f t="shared" si="7"/>
        <v>55</v>
      </c>
      <c r="J63" s="341"/>
    </row>
    <row r="64" spans="1:10" ht="16.5" thickBot="1" x14ac:dyDescent="0.3">
      <c r="A64" s="1">
        <f>A51+1</f>
        <v>44</v>
      </c>
      <c r="D64" s="340">
        <f>SUM(D16:D51)</f>
        <v>548.19481824478135</v>
      </c>
      <c r="E64" s="339"/>
      <c r="F64" s="338"/>
      <c r="G64" s="337">
        <f>SUM(G16:G63)</f>
        <v>169.59397242416054</v>
      </c>
      <c r="H64" s="336"/>
      <c r="I64" s="1">
        <f>I51+1</f>
        <v>44</v>
      </c>
    </row>
    <row r="65" spans="1:11" s="328" customFormat="1" ht="16.5" thickTop="1" x14ac:dyDescent="0.25">
      <c r="B65" s="182"/>
      <c r="C65" s="182"/>
      <c r="D65" s="335"/>
      <c r="E65" s="335"/>
      <c r="F65" s="335"/>
      <c r="G65" s="334"/>
      <c r="H65" s="334"/>
      <c r="J65" s="182"/>
      <c r="K65" s="182"/>
    </row>
    <row r="66" spans="1:11" s="328" customFormat="1" ht="18.75" x14ac:dyDescent="0.25">
      <c r="A66" s="333">
        <v>1</v>
      </c>
      <c r="B66" s="182" t="s">
        <v>616</v>
      </c>
      <c r="C66" s="180"/>
      <c r="D66" s="182"/>
      <c r="E66" s="182"/>
      <c r="F66" s="182"/>
      <c r="G66" s="182"/>
      <c r="H66" s="182"/>
      <c r="J66" s="182"/>
      <c r="K66" s="182"/>
    </row>
    <row r="67" spans="1:11" s="328" customFormat="1" ht="18.75" x14ac:dyDescent="0.25">
      <c r="A67" s="333">
        <v>2</v>
      </c>
      <c r="B67" s="182" t="s">
        <v>615</v>
      </c>
      <c r="C67" s="182"/>
      <c r="D67" s="182"/>
      <c r="E67" s="182"/>
      <c r="F67" s="182"/>
      <c r="G67" s="182"/>
      <c r="H67" s="182"/>
      <c r="J67" s="182"/>
      <c r="K67" s="182"/>
    </row>
    <row r="68" spans="1:11" s="328" customFormat="1" ht="18.75" x14ac:dyDescent="0.25">
      <c r="A68" s="333">
        <v>3</v>
      </c>
      <c r="B68" s="182" t="s">
        <v>614</v>
      </c>
      <c r="C68" s="182"/>
      <c r="D68" s="182"/>
      <c r="E68" s="182"/>
      <c r="F68" s="182"/>
      <c r="G68" s="182"/>
      <c r="H68" s="182"/>
      <c r="J68" s="182"/>
      <c r="K68" s="182"/>
    </row>
    <row r="69" spans="1:11" s="328" customFormat="1" x14ac:dyDescent="0.25">
      <c r="B69" s="182" t="s">
        <v>613</v>
      </c>
      <c r="C69" s="182"/>
      <c r="D69" s="182"/>
      <c r="E69" s="182"/>
      <c r="F69" s="182"/>
      <c r="G69" s="182"/>
      <c r="H69" s="182"/>
      <c r="J69" s="182"/>
      <c r="K69" s="182"/>
    </row>
    <row r="70" spans="1:11" s="328" customFormat="1" x14ac:dyDescent="0.25">
      <c r="A70" s="332"/>
      <c r="B70" s="331" t="s">
        <v>612</v>
      </c>
      <c r="C70" s="331"/>
      <c r="D70" s="182"/>
      <c r="E70" s="182"/>
      <c r="F70" s="182"/>
      <c r="G70" s="182"/>
      <c r="H70" s="182"/>
      <c r="J70" s="182"/>
      <c r="K70" s="182"/>
    </row>
    <row r="71" spans="1:11" s="328" customFormat="1" x14ac:dyDescent="0.25">
      <c r="A71" s="330"/>
      <c r="B71" s="329" t="s">
        <v>611</v>
      </c>
      <c r="C71" s="329"/>
      <c r="D71" s="182"/>
      <c r="E71" s="182"/>
      <c r="F71" s="182"/>
      <c r="G71" s="182"/>
      <c r="H71" s="182"/>
      <c r="J71" s="182"/>
      <c r="K71" s="182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2" orientation="portrait" horizontalDpi="200" verticalDpi="200" r:id="rId1"/>
  <headerFooter scaleWithDoc="0">
    <oddFooter>&amp;L&amp;A&amp;CPage 13.&amp;P&amp;R&amp;F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86DD-F52A-457C-B0CB-674B74C157DB}">
  <sheetPr>
    <pageSetUpPr fitToPage="1"/>
  </sheetPr>
  <dimension ref="A1"/>
  <sheetViews>
    <sheetView zoomScale="90" zoomScaleNormal="90" workbookViewId="0">
      <selection activeCell="S26" sqref="S26"/>
    </sheetView>
  </sheetViews>
  <sheetFormatPr defaultRowHeight="15" x14ac:dyDescent="0.25"/>
  <cols>
    <col min="1" max="1" width="6" customWidth="1"/>
  </cols>
  <sheetData>
    <row r="1" spans="1:1" x14ac:dyDescent="0.25">
      <c r="A1" s="371" t="s">
        <v>666</v>
      </c>
    </row>
  </sheetData>
  <printOptions horizontalCentered="1"/>
  <pageMargins left="0.25" right="0.25" top="0.5" bottom="0.5" header="0.25" footer="0.25"/>
  <pageSetup scale="23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D4F5-85AA-4086-874A-ED779C1684FB}">
  <dimension ref="A1:R205"/>
  <sheetViews>
    <sheetView zoomScale="80" zoomScaleNormal="80" workbookViewId="0">
      <selection activeCell="B44" sqref="B44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7109375" style="4" customWidth="1"/>
    <col min="5" max="5" width="18.42578125" style="4" customWidth="1"/>
    <col min="6" max="6" width="1.5703125" style="4" customWidth="1"/>
    <col min="7" max="7" width="18.7109375" style="4" customWidth="1"/>
    <col min="8" max="8" width="1.5703125" style="4" customWidth="1"/>
    <col min="9" max="9" width="15.28515625" style="4" customWidth="1"/>
    <col min="10" max="10" width="51.42578125" style="4" customWidth="1"/>
    <col min="11" max="11" width="5.140625" style="1" customWidth="1"/>
    <col min="12" max="12" width="11.42578125" style="4" bestFit="1" customWidth="1"/>
    <col min="13" max="13" width="9.42578125" style="4" bestFit="1" customWidth="1"/>
    <col min="14" max="14" width="11.42578125" style="4" bestFit="1" customWidth="1"/>
    <col min="15" max="15" width="9.85546875" style="4" bestFit="1" customWidth="1"/>
    <col min="16" max="16384" width="9.140625" style="4"/>
  </cols>
  <sheetData>
    <row r="1" spans="1:18" x14ac:dyDescent="0.25">
      <c r="A1" s="253"/>
      <c r="L1"/>
      <c r="M1"/>
      <c r="N1"/>
      <c r="O1"/>
      <c r="P1"/>
      <c r="Q1"/>
    </row>
    <row r="2" spans="1:18" x14ac:dyDescent="0.25">
      <c r="A2" s="1"/>
      <c r="B2" s="377" t="s">
        <v>0</v>
      </c>
      <c r="C2" s="376"/>
      <c r="D2" s="376"/>
      <c r="E2" s="376"/>
      <c r="F2" s="376"/>
      <c r="G2" s="376"/>
      <c r="H2" s="376"/>
      <c r="I2" s="376"/>
      <c r="J2" s="376"/>
    </row>
    <row r="3" spans="1:18" x14ac:dyDescent="0.25">
      <c r="A3" s="1" t="s">
        <v>1</v>
      </c>
      <c r="B3" s="377" t="s">
        <v>2</v>
      </c>
      <c r="C3" s="376"/>
      <c r="D3" s="376"/>
      <c r="E3" s="376"/>
      <c r="F3" s="376"/>
      <c r="G3" s="376"/>
      <c r="H3" s="376"/>
      <c r="I3" s="376"/>
      <c r="J3" s="376"/>
    </row>
    <row r="4" spans="1:18" ht="17.25" x14ac:dyDescent="0.25">
      <c r="A4" s="1"/>
      <c r="B4" s="377" t="s">
        <v>3</v>
      </c>
      <c r="C4" s="378"/>
      <c r="D4" s="378"/>
      <c r="E4" s="378"/>
      <c r="F4" s="378"/>
      <c r="G4" s="378"/>
      <c r="H4" s="378"/>
      <c r="I4" s="378"/>
      <c r="J4" s="378"/>
    </row>
    <row r="5" spans="1:18" x14ac:dyDescent="0.25">
      <c r="A5" s="1"/>
      <c r="B5" s="379" t="s">
        <v>4</v>
      </c>
      <c r="C5" s="379"/>
      <c r="D5" s="379"/>
      <c r="E5" s="379"/>
      <c r="F5" s="379"/>
      <c r="G5" s="379"/>
      <c r="H5" s="379"/>
      <c r="I5" s="379"/>
      <c r="J5" s="379"/>
    </row>
    <row r="6" spans="1:18" x14ac:dyDescent="0.25">
      <c r="A6" s="1"/>
      <c r="B6" s="375" t="s">
        <v>5</v>
      </c>
      <c r="C6" s="376"/>
      <c r="D6" s="376"/>
      <c r="E6" s="376"/>
      <c r="F6" s="376"/>
      <c r="G6" s="376"/>
      <c r="H6" s="376"/>
      <c r="I6" s="376"/>
      <c r="J6" s="376"/>
    </row>
    <row r="7" spans="1:18" x14ac:dyDescent="0.25">
      <c r="A7" s="1"/>
      <c r="B7" s="5"/>
      <c r="C7" s="3"/>
      <c r="D7" s="3"/>
      <c r="E7" s="254" t="s">
        <v>572</v>
      </c>
      <c r="F7"/>
      <c r="G7" s="254" t="s">
        <v>573</v>
      </c>
      <c r="H7"/>
      <c r="I7" s="254" t="s">
        <v>574</v>
      </c>
      <c r="J7" s="3"/>
      <c r="L7"/>
      <c r="M7"/>
      <c r="N7"/>
      <c r="O7"/>
      <c r="P7"/>
    </row>
    <row r="8" spans="1:18" ht="18.75" x14ac:dyDescent="0.25">
      <c r="A8" s="1" t="s">
        <v>6</v>
      </c>
      <c r="E8" s="255" t="s">
        <v>575</v>
      </c>
      <c r="F8" s="34"/>
      <c r="G8" s="255" t="s">
        <v>576</v>
      </c>
      <c r="H8" s="34"/>
      <c r="I8" s="256" t="s">
        <v>577</v>
      </c>
      <c r="J8" s="1"/>
      <c r="K8" s="1" t="s">
        <v>6</v>
      </c>
      <c r="L8"/>
      <c r="M8"/>
      <c r="N8"/>
      <c r="O8"/>
      <c r="P8"/>
    </row>
    <row r="9" spans="1:18" ht="15.75" customHeight="1" x14ac:dyDescent="0.25">
      <c r="A9" s="1" t="s">
        <v>7</v>
      </c>
      <c r="B9" s="3" t="s">
        <v>1</v>
      </c>
      <c r="E9" s="257" t="s">
        <v>578</v>
      </c>
      <c r="F9" s="258"/>
      <c r="G9" s="257" t="s">
        <v>579</v>
      </c>
      <c r="H9" s="258"/>
      <c r="I9" s="259" t="s">
        <v>580</v>
      </c>
      <c r="J9" s="8" t="s">
        <v>9</v>
      </c>
      <c r="K9" s="1" t="s">
        <v>7</v>
      </c>
      <c r="L9"/>
      <c r="M9"/>
      <c r="N9"/>
      <c r="O9"/>
      <c r="P9"/>
    </row>
    <row r="10" spans="1:18" x14ac:dyDescent="0.25">
      <c r="A10" s="1"/>
      <c r="B10" s="9" t="s">
        <v>10</v>
      </c>
      <c r="G10" s="10"/>
      <c r="J10" s="1"/>
      <c r="L10"/>
      <c r="M10"/>
      <c r="N10"/>
      <c r="O10"/>
      <c r="P10"/>
    </row>
    <row r="11" spans="1:18" x14ac:dyDescent="0.25">
      <c r="A11" s="1">
        <v>1</v>
      </c>
      <c r="B11" s="11" t="s">
        <v>11</v>
      </c>
      <c r="C11" s="12"/>
      <c r="D11" s="12"/>
      <c r="E11" s="218">
        <f>+'Pg3 Rev BK-1 TO6 C1'!E11</f>
        <v>117804.10877000001</v>
      </c>
      <c r="F11" s="14" t="s">
        <v>36</v>
      </c>
      <c r="G11" s="13">
        <v>117262.21525000001</v>
      </c>
      <c r="I11" s="260">
        <f>E11-G11</f>
        <v>541.89351999999781</v>
      </c>
      <c r="J11" s="1" t="s">
        <v>581</v>
      </c>
      <c r="K11" s="1">
        <f>A11</f>
        <v>1</v>
      </c>
      <c r="L11" s="11"/>
    </row>
    <row r="12" spans="1:18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F12" s="12"/>
      <c r="G12" s="15" t="s">
        <v>1</v>
      </c>
      <c r="I12" s="258"/>
      <c r="J12" s="1"/>
      <c r="K12" s="1">
        <f t="shared" ref="K12:K40" si="1">K11+1</f>
        <v>2</v>
      </c>
      <c r="L12" s="11"/>
    </row>
    <row r="13" spans="1:18" x14ac:dyDescent="0.25">
      <c r="A13" s="1">
        <f t="shared" si="0"/>
        <v>3</v>
      </c>
      <c r="B13" s="11" t="s">
        <v>13</v>
      </c>
      <c r="C13" s="12"/>
      <c r="D13" s="12"/>
      <c r="E13" s="16">
        <v>100674.79858886809</v>
      </c>
      <c r="F13" s="12"/>
      <c r="G13" s="16">
        <v>100674.79858886809</v>
      </c>
      <c r="H13" s="3"/>
      <c r="I13" s="261">
        <f>E13-G13</f>
        <v>0</v>
      </c>
      <c r="J13" s="1" t="s">
        <v>582</v>
      </c>
      <c r="K13" s="1">
        <f t="shared" si="1"/>
        <v>3</v>
      </c>
      <c r="L13" s="11"/>
      <c r="M13"/>
      <c r="N13"/>
      <c r="O13"/>
      <c r="P13"/>
      <c r="Q13"/>
      <c r="R13"/>
    </row>
    <row r="14" spans="1:18" x14ac:dyDescent="0.25">
      <c r="A14" s="1">
        <f t="shared" si="0"/>
        <v>4</v>
      </c>
      <c r="B14" s="11"/>
      <c r="C14" s="12"/>
      <c r="D14" s="12"/>
      <c r="E14" s="15"/>
      <c r="F14" s="12"/>
      <c r="G14" s="15"/>
      <c r="H14" s="3"/>
      <c r="I14" s="258"/>
      <c r="J14" s="1"/>
      <c r="K14" s="1">
        <f t="shared" si="1"/>
        <v>4</v>
      </c>
      <c r="M14" s="17"/>
    </row>
    <row r="15" spans="1:18" x14ac:dyDescent="0.25">
      <c r="A15" s="1">
        <f t="shared" si="0"/>
        <v>5</v>
      </c>
      <c r="B15" s="11" t="s">
        <v>15</v>
      </c>
      <c r="C15" s="12"/>
      <c r="D15" s="12"/>
      <c r="E15" s="18">
        <v>0</v>
      </c>
      <c r="F15" s="12"/>
      <c r="G15" s="18">
        <v>0</v>
      </c>
      <c r="I15" s="262">
        <f>E15-G15</f>
        <v>0</v>
      </c>
      <c r="J15" s="1" t="s">
        <v>16</v>
      </c>
      <c r="K15" s="1">
        <f t="shared" si="1"/>
        <v>5</v>
      </c>
      <c r="M15" s="17"/>
    </row>
    <row r="16" spans="1:18" x14ac:dyDescent="0.25">
      <c r="A16" s="1">
        <f t="shared" si="0"/>
        <v>6</v>
      </c>
      <c r="B16" s="11" t="s">
        <v>17</v>
      </c>
      <c r="C16" s="12"/>
      <c r="D16" s="12"/>
      <c r="E16" s="19">
        <f>E11+E13+E15</f>
        <v>218478.90735886811</v>
      </c>
      <c r="F16" s="12"/>
      <c r="G16" s="19">
        <f>G11+G13+G15</f>
        <v>217937.01383886809</v>
      </c>
      <c r="H16" s="3"/>
      <c r="I16" s="263">
        <f>E16-G16</f>
        <v>541.89352000001236</v>
      </c>
      <c r="J16" s="1" t="s">
        <v>18</v>
      </c>
      <c r="K16" s="1">
        <f t="shared" si="1"/>
        <v>6</v>
      </c>
      <c r="L16" s="1"/>
      <c r="M16" s="17"/>
    </row>
    <row r="17" spans="1:12" x14ac:dyDescent="0.25">
      <c r="A17" s="1">
        <f t="shared" si="0"/>
        <v>7</v>
      </c>
      <c r="E17" s="20"/>
      <c r="G17" s="20"/>
      <c r="I17" s="258"/>
      <c r="J17" s="1"/>
      <c r="K17" s="1">
        <f t="shared" si="1"/>
        <v>7</v>
      </c>
    </row>
    <row r="18" spans="1:12" x14ac:dyDescent="0.25">
      <c r="A18" s="1">
        <f t="shared" si="0"/>
        <v>8</v>
      </c>
      <c r="B18" s="4" t="s">
        <v>19</v>
      </c>
      <c r="C18" s="12"/>
      <c r="D18" s="12"/>
      <c r="E18" s="13">
        <v>279272.80829887092</v>
      </c>
      <c r="F18" s="12"/>
      <c r="G18" s="13">
        <v>279272.80829887092</v>
      </c>
      <c r="H18" s="22"/>
      <c r="I18" s="261">
        <f>E18-G18</f>
        <v>0</v>
      </c>
      <c r="J18" s="1" t="s">
        <v>20</v>
      </c>
      <c r="K18" s="1">
        <f t="shared" si="1"/>
        <v>8</v>
      </c>
    </row>
    <row r="19" spans="1:12" x14ac:dyDescent="0.25">
      <c r="A19" s="1">
        <f t="shared" si="0"/>
        <v>9</v>
      </c>
      <c r="E19" s="23" t="s">
        <v>1</v>
      </c>
      <c r="G19" s="23" t="s">
        <v>1</v>
      </c>
      <c r="I19" s="258"/>
      <c r="J19" s="1"/>
      <c r="K19" s="1">
        <f t="shared" si="1"/>
        <v>9</v>
      </c>
    </row>
    <row r="20" spans="1:12" ht="18.75" x14ac:dyDescent="0.25">
      <c r="A20" s="1">
        <f t="shared" si="0"/>
        <v>10</v>
      </c>
      <c r="B20" s="4" t="s">
        <v>583</v>
      </c>
      <c r="E20" s="24">
        <v>0</v>
      </c>
      <c r="G20" s="24">
        <v>0</v>
      </c>
      <c r="I20" s="261">
        <f>E20-G20</f>
        <v>0</v>
      </c>
      <c r="J20" s="1" t="s">
        <v>22</v>
      </c>
      <c r="K20" s="1">
        <f t="shared" si="1"/>
        <v>10</v>
      </c>
      <c r="L20" s="11"/>
    </row>
    <row r="21" spans="1:12" x14ac:dyDescent="0.25">
      <c r="A21" s="1">
        <f t="shared" si="0"/>
        <v>11</v>
      </c>
      <c r="E21" s="23"/>
      <c r="G21" s="23"/>
      <c r="I21" s="258"/>
      <c r="J21" s="1"/>
      <c r="K21" s="1">
        <f t="shared" si="1"/>
        <v>11</v>
      </c>
    </row>
    <row r="22" spans="1:12" x14ac:dyDescent="0.25">
      <c r="A22" s="1">
        <f t="shared" si="0"/>
        <v>12</v>
      </c>
      <c r="B22" s="4" t="s">
        <v>23</v>
      </c>
      <c r="C22" s="12"/>
      <c r="D22" s="12"/>
      <c r="E22" s="16">
        <v>71348.362928506802</v>
      </c>
      <c r="F22" s="12"/>
      <c r="G22" s="16">
        <v>71348.362928506802</v>
      </c>
      <c r="H22" s="3"/>
      <c r="I22" s="261">
        <f>E22-G22</f>
        <v>0</v>
      </c>
      <c r="J22" s="1" t="s">
        <v>24</v>
      </c>
      <c r="K22" s="1">
        <f t="shared" si="1"/>
        <v>12</v>
      </c>
      <c r="L22" s="11"/>
    </row>
    <row r="23" spans="1:12" x14ac:dyDescent="0.25">
      <c r="A23" s="1">
        <f t="shared" si="0"/>
        <v>13</v>
      </c>
      <c r="B23" s="11"/>
      <c r="C23" s="12"/>
      <c r="D23" s="12"/>
      <c r="E23" s="15"/>
      <c r="F23" s="12"/>
      <c r="G23" s="15"/>
      <c r="I23" s="258"/>
      <c r="J23" s="1"/>
      <c r="K23" s="1">
        <f t="shared" si="1"/>
        <v>13</v>
      </c>
    </row>
    <row r="24" spans="1:12" x14ac:dyDescent="0.25">
      <c r="A24" s="1">
        <f t="shared" si="0"/>
        <v>14</v>
      </c>
      <c r="B24" s="4" t="s">
        <v>25</v>
      </c>
      <c r="C24" s="12"/>
      <c r="D24" s="12"/>
      <c r="E24" s="18">
        <v>3846.2646305403759</v>
      </c>
      <c r="F24" s="12"/>
      <c r="G24" s="18">
        <v>3846.2646305403759</v>
      </c>
      <c r="H24" s="3"/>
      <c r="I24" s="262">
        <f>E24-G24</f>
        <v>0</v>
      </c>
      <c r="J24" s="1" t="s">
        <v>26</v>
      </c>
      <c r="K24" s="1">
        <f t="shared" si="1"/>
        <v>14</v>
      </c>
      <c r="L24" s="11"/>
    </row>
    <row r="25" spans="1:12" x14ac:dyDescent="0.25">
      <c r="A25" s="1">
        <f t="shared" si="0"/>
        <v>15</v>
      </c>
      <c r="B25" s="11" t="s">
        <v>27</v>
      </c>
      <c r="C25" s="12"/>
      <c r="D25" s="12"/>
      <c r="E25" s="19">
        <f>SUM(E16+E18+E20+E22+E24)</f>
        <v>572946.34321678628</v>
      </c>
      <c r="F25" s="12"/>
      <c r="G25" s="19">
        <f>SUM(G16+G18+G20+G22+G24)</f>
        <v>572404.44969678624</v>
      </c>
      <c r="H25" s="3"/>
      <c r="I25" s="264">
        <f>SUM(I16:I24)</f>
        <v>541.89352000001236</v>
      </c>
      <c r="J25" s="1" t="s">
        <v>28</v>
      </c>
      <c r="K25" s="1">
        <f t="shared" si="1"/>
        <v>15</v>
      </c>
    </row>
    <row r="26" spans="1:12" x14ac:dyDescent="0.25">
      <c r="A26" s="1">
        <f t="shared" si="0"/>
        <v>16</v>
      </c>
      <c r="B26" s="11"/>
      <c r="C26" s="12"/>
      <c r="D26" s="12"/>
      <c r="E26" s="25"/>
      <c r="F26" s="12"/>
      <c r="G26" s="25"/>
      <c r="I26" s="258"/>
      <c r="J26" s="1"/>
      <c r="K26" s="1">
        <f t="shared" si="1"/>
        <v>16</v>
      </c>
    </row>
    <row r="27" spans="1:12" ht="18.75" x14ac:dyDescent="0.25">
      <c r="A27" s="1">
        <f t="shared" si="0"/>
        <v>17</v>
      </c>
      <c r="B27" s="11" t="s">
        <v>29</v>
      </c>
      <c r="C27" s="12"/>
      <c r="D27" s="12"/>
      <c r="E27" s="26">
        <v>9.3026367903775511E-2</v>
      </c>
      <c r="F27" s="12"/>
      <c r="G27" s="26">
        <v>9.3026367903775511E-2</v>
      </c>
      <c r="I27" s="265">
        <f>E27-G27</f>
        <v>0</v>
      </c>
      <c r="J27" s="1" t="s">
        <v>71</v>
      </c>
      <c r="K27" s="1">
        <f t="shared" si="1"/>
        <v>17</v>
      </c>
    </row>
    <row r="28" spans="1:12" x14ac:dyDescent="0.25">
      <c r="A28" s="1">
        <f t="shared" si="0"/>
        <v>18</v>
      </c>
      <c r="B28" s="11" t="s">
        <v>31</v>
      </c>
      <c r="C28" s="12"/>
      <c r="D28" s="12"/>
      <c r="E28" s="252">
        <f>E140</f>
        <v>5320045.9660197021</v>
      </c>
      <c r="F28" s="14" t="s">
        <v>36</v>
      </c>
      <c r="G28" s="27">
        <f>G140</f>
        <v>5319978.2293297015</v>
      </c>
      <c r="I28" s="266">
        <f>E28-G28</f>
        <v>67.736690000630915</v>
      </c>
      <c r="J28" s="1" t="s">
        <v>32</v>
      </c>
      <c r="K28" s="1">
        <f t="shared" si="1"/>
        <v>18</v>
      </c>
    </row>
    <row r="29" spans="1:12" x14ac:dyDescent="0.25">
      <c r="A29" s="1">
        <f t="shared" si="0"/>
        <v>19</v>
      </c>
      <c r="B29" s="4" t="s">
        <v>33</v>
      </c>
      <c r="C29" s="12"/>
      <c r="D29" s="12"/>
      <c r="E29" s="28">
        <f>E28*E27</f>
        <v>494904.5532999456</v>
      </c>
      <c r="F29" s="14" t="s">
        <v>36</v>
      </c>
      <c r="G29" s="28">
        <f>G28*G27</f>
        <v>494898.25200170104</v>
      </c>
      <c r="I29" s="267">
        <f>E29-G29</f>
        <v>6.3012982445652597</v>
      </c>
      <c r="J29" s="1" t="s">
        <v>34</v>
      </c>
      <c r="K29" s="1">
        <f t="shared" si="1"/>
        <v>19</v>
      </c>
    </row>
    <row r="30" spans="1:12" x14ac:dyDescent="0.25">
      <c r="A30" s="1">
        <f t="shared" si="0"/>
        <v>20</v>
      </c>
      <c r="C30" s="12"/>
      <c r="D30" s="12"/>
      <c r="E30" s="25"/>
      <c r="F30" s="12"/>
      <c r="G30" s="25"/>
      <c r="I30" s="267"/>
      <c r="J30" s="1"/>
      <c r="K30" s="1">
        <f t="shared" si="1"/>
        <v>20</v>
      </c>
    </row>
    <row r="31" spans="1:12" ht="18.75" x14ac:dyDescent="0.25">
      <c r="A31" s="1">
        <f t="shared" si="0"/>
        <v>21</v>
      </c>
      <c r="B31" s="11" t="s">
        <v>35</v>
      </c>
      <c r="C31" s="12"/>
      <c r="D31" s="12"/>
      <c r="E31" s="106">
        <v>0</v>
      </c>
      <c r="F31" s="249"/>
      <c r="G31" s="106">
        <v>0</v>
      </c>
      <c r="I31" s="297">
        <f>E31-G31</f>
        <v>0</v>
      </c>
      <c r="J31" s="268" t="s">
        <v>37</v>
      </c>
      <c r="K31" s="1">
        <f t="shared" si="1"/>
        <v>21</v>
      </c>
      <c r="L31" s="11"/>
    </row>
    <row r="32" spans="1:12" x14ac:dyDescent="0.25">
      <c r="A32" s="1">
        <f t="shared" si="0"/>
        <v>22</v>
      </c>
      <c r="B32" s="11" t="s">
        <v>31</v>
      </c>
      <c r="C32" s="12"/>
      <c r="D32" s="12"/>
      <c r="E32" s="298">
        <f>E140-E123</f>
        <v>5320045.9660197021</v>
      </c>
      <c r="F32" s="14" t="s">
        <v>36</v>
      </c>
      <c r="G32" s="269">
        <f>G140-G123</f>
        <v>5319978.2293297015</v>
      </c>
      <c r="H32" s="3"/>
      <c r="I32" s="264">
        <f>E32-G32</f>
        <v>67.736690000630915</v>
      </c>
      <c r="J32" s="1" t="s">
        <v>38</v>
      </c>
      <c r="K32" s="1">
        <f t="shared" si="1"/>
        <v>22</v>
      </c>
    </row>
    <row r="33" spans="1:12" x14ac:dyDescent="0.25">
      <c r="A33" s="1">
        <f t="shared" si="0"/>
        <v>23</v>
      </c>
      <c r="B33" s="4" t="s">
        <v>39</v>
      </c>
      <c r="E33" s="30">
        <f>E32*E31</f>
        <v>0</v>
      </c>
      <c r="F33" s="14"/>
      <c r="G33" s="28">
        <f>G32*G31</f>
        <v>0</v>
      </c>
      <c r="H33" s="3"/>
      <c r="I33" s="270">
        <f>E33-G33</f>
        <v>0</v>
      </c>
      <c r="J33" s="1" t="s">
        <v>40</v>
      </c>
      <c r="K33" s="1">
        <f t="shared" si="1"/>
        <v>23</v>
      </c>
    </row>
    <row r="34" spans="1:12" x14ac:dyDescent="0.25">
      <c r="A34" s="1">
        <f t="shared" si="0"/>
        <v>24</v>
      </c>
      <c r="E34" s="19"/>
      <c r="G34" s="19"/>
      <c r="I34" s="267"/>
      <c r="J34" s="1"/>
      <c r="K34" s="1">
        <f t="shared" si="1"/>
        <v>24</v>
      </c>
    </row>
    <row r="35" spans="1:12" x14ac:dyDescent="0.25">
      <c r="A35" s="1">
        <f t="shared" si="0"/>
        <v>25</v>
      </c>
      <c r="B35" s="4" t="s">
        <v>41</v>
      </c>
      <c r="E35" s="13">
        <v>1304.0991895338727</v>
      </c>
      <c r="G35" s="13">
        <v>1304.0991895338727</v>
      </c>
      <c r="I35" s="271">
        <f t="shared" ref="I35:I38" si="2">E35-G35</f>
        <v>0</v>
      </c>
      <c r="J35" s="1" t="s">
        <v>42</v>
      </c>
      <c r="K35" s="1">
        <f t="shared" si="1"/>
        <v>25</v>
      </c>
      <c r="L35" s="11"/>
    </row>
    <row r="36" spans="1:12" x14ac:dyDescent="0.25">
      <c r="A36" s="1">
        <f t="shared" si="0"/>
        <v>26</v>
      </c>
      <c r="B36" s="4" t="s">
        <v>43</v>
      </c>
      <c r="E36" s="16">
        <v>-9500.6500000000015</v>
      </c>
      <c r="G36" s="16">
        <v>-9500.6500000000015</v>
      </c>
      <c r="H36" s="3"/>
      <c r="I36" s="261">
        <f t="shared" si="2"/>
        <v>0</v>
      </c>
      <c r="J36" s="1" t="s">
        <v>44</v>
      </c>
      <c r="K36" s="1">
        <f t="shared" si="1"/>
        <v>26</v>
      </c>
      <c r="L36" s="11"/>
    </row>
    <row r="37" spans="1:12" x14ac:dyDescent="0.25">
      <c r="A37" s="1">
        <f t="shared" si="0"/>
        <v>27</v>
      </c>
      <c r="B37" s="4" t="s">
        <v>45</v>
      </c>
      <c r="E37" s="16">
        <v>0</v>
      </c>
      <c r="G37" s="16">
        <v>0</v>
      </c>
      <c r="I37" s="261">
        <f t="shared" si="2"/>
        <v>0</v>
      </c>
      <c r="J37" s="1" t="s">
        <v>46</v>
      </c>
      <c r="K37" s="1">
        <f t="shared" si="1"/>
        <v>27</v>
      </c>
    </row>
    <row r="38" spans="1:12" x14ac:dyDescent="0.25">
      <c r="A38" s="1">
        <f t="shared" si="0"/>
        <v>28</v>
      </c>
      <c r="B38" s="31" t="s">
        <v>47</v>
      </c>
      <c r="E38" s="18">
        <v>0</v>
      </c>
      <c r="G38" s="18">
        <v>0</v>
      </c>
      <c r="I38" s="262">
        <f t="shared" si="2"/>
        <v>0</v>
      </c>
      <c r="J38" s="1" t="s">
        <v>48</v>
      </c>
      <c r="K38" s="1">
        <f t="shared" si="1"/>
        <v>28</v>
      </c>
      <c r="L38" s="11"/>
    </row>
    <row r="39" spans="1:12" x14ac:dyDescent="0.25">
      <c r="A39" s="1">
        <f t="shared" si="0"/>
        <v>29</v>
      </c>
      <c r="E39" s="23" t="s">
        <v>1</v>
      </c>
      <c r="G39" s="23" t="s">
        <v>1</v>
      </c>
      <c r="I39" s="258"/>
      <c r="J39" s="1"/>
      <c r="K39" s="1">
        <f t="shared" si="1"/>
        <v>29</v>
      </c>
      <c r="L39" s="11"/>
    </row>
    <row r="40" spans="1:12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1059654.3457062659</v>
      </c>
      <c r="F40" s="14" t="s">
        <v>36</v>
      </c>
      <c r="G40" s="46">
        <f>G29+G33+G25+SUM(G35:G38)</f>
        <v>1059106.1508880211</v>
      </c>
      <c r="H40" s="3"/>
      <c r="I40" s="272">
        <f>E40-G40</f>
        <v>548.19481824478135</v>
      </c>
      <c r="J40" s="1" t="s">
        <v>50</v>
      </c>
      <c r="K40" s="1">
        <f t="shared" si="1"/>
        <v>30</v>
      </c>
      <c r="L40" s="11"/>
    </row>
    <row r="41" spans="1:12" ht="16.5" thickTop="1" x14ac:dyDescent="0.25">
      <c r="A41" s="1"/>
      <c r="C41" s="12"/>
      <c r="D41" s="12"/>
      <c r="E41" s="12"/>
      <c r="F41" s="12"/>
      <c r="G41" s="33"/>
      <c r="H41" s="3"/>
      <c r="I41" s="3"/>
      <c r="J41" s="1"/>
      <c r="L41" s="11"/>
    </row>
    <row r="42" spans="1:12" x14ac:dyDescent="0.25">
      <c r="A42" s="1"/>
      <c r="C42" s="12"/>
      <c r="D42" s="12"/>
      <c r="E42" s="12"/>
      <c r="F42" s="12"/>
      <c r="G42" s="33"/>
      <c r="H42" s="3"/>
      <c r="I42" s="3"/>
      <c r="J42" s="1"/>
      <c r="L42" s="11"/>
    </row>
    <row r="43" spans="1:12" x14ac:dyDescent="0.25">
      <c r="A43" s="14" t="s">
        <v>36</v>
      </c>
      <c r="B43" s="221" t="s">
        <v>663</v>
      </c>
      <c r="C43" s="12"/>
      <c r="D43" s="12"/>
      <c r="E43" s="12"/>
      <c r="F43" s="12"/>
      <c r="G43" s="33"/>
      <c r="H43" s="3"/>
      <c r="I43" s="3"/>
      <c r="J43" s="1"/>
      <c r="L43" s="11"/>
    </row>
    <row r="44" spans="1:12" ht="18.75" x14ac:dyDescent="0.25">
      <c r="A44" s="35">
        <v>1</v>
      </c>
      <c r="B44" s="4" t="s">
        <v>594</v>
      </c>
      <c r="C44" s="12"/>
      <c r="D44" s="12"/>
      <c r="E44" s="12"/>
      <c r="F44" s="12"/>
      <c r="G44" s="33"/>
      <c r="H44" s="3"/>
      <c r="I44" s="3"/>
      <c r="J44" s="1"/>
      <c r="L44" s="11"/>
    </row>
    <row r="45" spans="1:12" ht="18.75" x14ac:dyDescent="0.25">
      <c r="A45" s="35">
        <v>2</v>
      </c>
      <c r="B45" s="4" t="s">
        <v>52</v>
      </c>
      <c r="C45" s="12"/>
      <c r="D45" s="12"/>
      <c r="E45" s="12"/>
      <c r="F45" s="12"/>
      <c r="G45" s="33"/>
      <c r="H45" s="3"/>
      <c r="I45" s="3"/>
      <c r="J45" s="1"/>
      <c r="L45" s="11"/>
    </row>
    <row r="46" spans="1:12" ht="18.75" x14ac:dyDescent="0.25">
      <c r="A46" s="35"/>
      <c r="C46" s="12"/>
      <c r="D46" s="12"/>
      <c r="E46" s="12"/>
      <c r="F46" s="12"/>
      <c r="G46" s="33"/>
      <c r="H46" s="3"/>
      <c r="I46" s="3"/>
      <c r="J46" s="1"/>
      <c r="L46" s="11"/>
    </row>
    <row r="47" spans="1:12" x14ac:dyDescent="0.25">
      <c r="A47" s="1"/>
      <c r="C47" s="12"/>
      <c r="D47" s="12"/>
      <c r="E47" s="12"/>
      <c r="F47" s="12"/>
      <c r="G47" s="33"/>
      <c r="H47" s="3"/>
      <c r="I47" s="3"/>
      <c r="J47" s="1"/>
      <c r="L47" s="11"/>
    </row>
    <row r="48" spans="1:12" x14ac:dyDescent="0.25">
      <c r="A48" s="1"/>
      <c r="B48" s="377" t="s">
        <v>0</v>
      </c>
      <c r="C48" s="376"/>
      <c r="D48" s="376"/>
      <c r="E48" s="376"/>
      <c r="F48" s="376"/>
      <c r="G48" s="376"/>
      <c r="H48" s="376"/>
      <c r="I48" s="376"/>
      <c r="J48" s="376"/>
      <c r="L48" s="11"/>
    </row>
    <row r="49" spans="1:15" x14ac:dyDescent="0.25">
      <c r="A49" s="1"/>
      <c r="B49" s="377" t="s">
        <v>2</v>
      </c>
      <c r="C49" s="376"/>
      <c r="D49" s="376"/>
      <c r="E49" s="376"/>
      <c r="F49" s="376"/>
      <c r="G49" s="376"/>
      <c r="H49" s="376"/>
      <c r="I49" s="376"/>
      <c r="J49" s="376"/>
      <c r="L49" s="11"/>
    </row>
    <row r="50" spans="1:15" ht="17.25" x14ac:dyDescent="0.25">
      <c r="A50" s="1"/>
      <c r="B50" s="377" t="s">
        <v>3</v>
      </c>
      <c r="C50" s="378"/>
      <c r="D50" s="378"/>
      <c r="E50" s="378"/>
      <c r="F50" s="378"/>
      <c r="G50" s="378"/>
      <c r="H50" s="378"/>
      <c r="I50" s="378"/>
      <c r="J50" s="378"/>
      <c r="L50" s="11"/>
    </row>
    <row r="51" spans="1:15" x14ac:dyDescent="0.25">
      <c r="A51" s="1"/>
      <c r="B51" s="373" t="str">
        <f>B5</f>
        <v>For the Base Period &amp; True-Up Period Ending December 31, 2023</v>
      </c>
      <c r="C51" s="374"/>
      <c r="D51" s="374"/>
      <c r="E51" s="374"/>
      <c r="F51" s="374"/>
      <c r="G51" s="374"/>
      <c r="H51" s="374"/>
      <c r="I51" s="374"/>
      <c r="J51" s="374"/>
      <c r="L51" s="11"/>
    </row>
    <row r="52" spans="1:15" x14ac:dyDescent="0.25">
      <c r="A52" s="1"/>
      <c r="B52" s="375" t="s">
        <v>5</v>
      </c>
      <c r="C52" s="376"/>
      <c r="D52" s="376"/>
      <c r="E52" s="376"/>
      <c r="F52" s="376"/>
      <c r="G52" s="376"/>
      <c r="H52" s="376"/>
      <c r="I52" s="376"/>
      <c r="J52" s="376"/>
      <c r="L52" s="11"/>
    </row>
    <row r="53" spans="1:15" x14ac:dyDescent="0.25">
      <c r="A53" s="1"/>
      <c r="C53" s="12"/>
      <c r="D53" s="12"/>
      <c r="E53" s="254" t="s">
        <v>572</v>
      </c>
      <c r="F53"/>
      <c r="G53" s="254" t="s">
        <v>573</v>
      </c>
      <c r="H53"/>
      <c r="I53" s="254" t="s">
        <v>574</v>
      </c>
      <c r="J53" s="1"/>
      <c r="L53" s="11"/>
    </row>
    <row r="54" spans="1:15" ht="18.75" x14ac:dyDescent="0.25">
      <c r="A54" s="1" t="s">
        <v>6</v>
      </c>
      <c r="E54" s="255" t="str">
        <f>E8</f>
        <v xml:space="preserve">Revised TO6 C1 </v>
      </c>
      <c r="F54" s="34"/>
      <c r="G54" s="255" t="s">
        <v>576</v>
      </c>
      <c r="I54" s="256" t="s">
        <v>577</v>
      </c>
      <c r="J54" s="1"/>
      <c r="K54" s="1" t="s">
        <v>6</v>
      </c>
      <c r="L54" s="11"/>
    </row>
    <row r="55" spans="1:15" x14ac:dyDescent="0.25">
      <c r="A55" s="1" t="s">
        <v>7</v>
      </c>
      <c r="B55" s="3" t="s">
        <v>1</v>
      </c>
      <c r="E55" s="7" t="s">
        <v>8</v>
      </c>
      <c r="G55" s="7" t="s">
        <v>8</v>
      </c>
      <c r="I55" s="259" t="s">
        <v>580</v>
      </c>
      <c r="J55" s="8" t="s">
        <v>9</v>
      </c>
      <c r="K55" s="1" t="s">
        <v>7</v>
      </c>
      <c r="L55" s="11"/>
    </row>
    <row r="56" spans="1:15" ht="18.75" x14ac:dyDescent="0.25">
      <c r="A56" s="1"/>
      <c r="B56" s="9" t="s">
        <v>584</v>
      </c>
      <c r="G56" s="1"/>
      <c r="J56" s="1"/>
      <c r="L56" s="11"/>
    </row>
    <row r="57" spans="1:15" x14ac:dyDescent="0.25">
      <c r="A57" s="1">
        <v>1</v>
      </c>
      <c r="B57" s="11" t="s">
        <v>54</v>
      </c>
      <c r="C57" s="12"/>
      <c r="D57" s="12"/>
      <c r="E57" s="36">
        <v>0</v>
      </c>
      <c r="F57" s="12"/>
      <c r="G57" s="36">
        <v>0</v>
      </c>
      <c r="I57" s="273">
        <f>E57-G57</f>
        <v>0</v>
      </c>
      <c r="J57" s="1" t="s">
        <v>55</v>
      </c>
      <c r="K57" s="1">
        <f>A57</f>
        <v>1</v>
      </c>
      <c r="L57" s="11"/>
    </row>
    <row r="58" spans="1:15" x14ac:dyDescent="0.25">
      <c r="A58" s="1">
        <f t="shared" ref="A58:A95" si="3">A57+1</f>
        <v>2</v>
      </c>
      <c r="B58" s="11"/>
      <c r="C58" s="12"/>
      <c r="D58" s="12"/>
      <c r="E58" s="33"/>
      <c r="F58" s="12"/>
      <c r="G58" s="33"/>
      <c r="I58" s="273"/>
      <c r="J58" s="1"/>
      <c r="K58" s="1">
        <f t="shared" ref="K58:K95" si="4">K57+1</f>
        <v>2</v>
      </c>
    </row>
    <row r="59" spans="1:15" ht="18.75" x14ac:dyDescent="0.25">
      <c r="A59" s="1">
        <f t="shared" si="3"/>
        <v>3</v>
      </c>
      <c r="B59" s="11" t="s">
        <v>56</v>
      </c>
      <c r="C59" s="12"/>
      <c r="D59" s="12"/>
      <c r="E59" s="26">
        <v>1.8646691487816846E-2</v>
      </c>
      <c r="F59" s="12"/>
      <c r="G59" s="26">
        <v>1.8646691487816846E-2</v>
      </c>
      <c r="H59" s="37"/>
      <c r="I59" s="274">
        <f>E59-G59</f>
        <v>0</v>
      </c>
      <c r="J59" s="1" t="s">
        <v>57</v>
      </c>
      <c r="K59" s="1">
        <f t="shared" si="4"/>
        <v>3</v>
      </c>
      <c r="M59"/>
      <c r="N59"/>
      <c r="O59"/>
    </row>
    <row r="60" spans="1:15" x14ac:dyDescent="0.25">
      <c r="A60" s="1">
        <f t="shared" si="3"/>
        <v>4</v>
      </c>
      <c r="B60" s="4" t="s">
        <v>58</v>
      </c>
      <c r="C60" s="12"/>
      <c r="D60" s="12"/>
      <c r="E60" s="27">
        <v>0</v>
      </c>
      <c r="F60" s="12"/>
      <c r="G60" s="27">
        <v>0</v>
      </c>
      <c r="I60" s="275">
        <f>E60-G60</f>
        <v>0</v>
      </c>
      <c r="J60" s="1" t="s">
        <v>59</v>
      </c>
      <c r="K60" s="1">
        <f t="shared" si="4"/>
        <v>4</v>
      </c>
    </row>
    <row r="61" spans="1:15" x14ac:dyDescent="0.25">
      <c r="A61" s="1">
        <f t="shared" si="3"/>
        <v>5</v>
      </c>
      <c r="B61" s="4" t="s">
        <v>60</v>
      </c>
      <c r="E61" s="28">
        <f>E60*E59</f>
        <v>0</v>
      </c>
      <c r="G61" s="28">
        <f>G60*G59</f>
        <v>0</v>
      </c>
      <c r="I61" s="273">
        <f>E61-G61</f>
        <v>0</v>
      </c>
      <c r="J61" s="1" t="s">
        <v>61</v>
      </c>
      <c r="K61" s="1">
        <f t="shared" si="4"/>
        <v>5</v>
      </c>
    </row>
    <row r="62" spans="1:15" x14ac:dyDescent="0.25">
      <c r="A62" s="1">
        <f t="shared" si="3"/>
        <v>6</v>
      </c>
      <c r="E62" s="19"/>
      <c r="G62" s="19"/>
      <c r="I62" s="273"/>
      <c r="J62" s="1"/>
      <c r="K62" s="1">
        <f t="shared" si="4"/>
        <v>6</v>
      </c>
    </row>
    <row r="63" spans="1:15" ht="18.75" x14ac:dyDescent="0.25">
      <c r="A63" s="1">
        <f t="shared" si="3"/>
        <v>7</v>
      </c>
      <c r="B63" s="11" t="s">
        <v>35</v>
      </c>
      <c r="E63" s="26">
        <v>0</v>
      </c>
      <c r="G63" s="26">
        <v>0</v>
      </c>
      <c r="I63" s="274">
        <f>E63-G63</f>
        <v>0</v>
      </c>
      <c r="J63" s="1" t="s">
        <v>62</v>
      </c>
      <c r="K63" s="1">
        <f t="shared" si="4"/>
        <v>7</v>
      </c>
    </row>
    <row r="64" spans="1:15" x14ac:dyDescent="0.25">
      <c r="A64" s="1">
        <f t="shared" si="3"/>
        <v>8</v>
      </c>
      <c r="B64" s="4" t="s">
        <v>58</v>
      </c>
      <c r="E64" s="27">
        <v>0</v>
      </c>
      <c r="G64" s="27">
        <v>0</v>
      </c>
      <c r="I64" s="275">
        <f>E64-G64</f>
        <v>0</v>
      </c>
      <c r="J64" s="1" t="s">
        <v>59</v>
      </c>
      <c r="K64" s="1">
        <f t="shared" si="4"/>
        <v>8</v>
      </c>
    </row>
    <row r="65" spans="1:12" x14ac:dyDescent="0.25">
      <c r="A65" s="1">
        <f t="shared" si="3"/>
        <v>9</v>
      </c>
      <c r="B65" s="4" t="s">
        <v>39</v>
      </c>
      <c r="E65" s="28">
        <f>E64*E63</f>
        <v>0</v>
      </c>
      <c r="G65" s="28">
        <f>G64*G63</f>
        <v>0</v>
      </c>
      <c r="I65" s="273">
        <f>E65-G65</f>
        <v>0</v>
      </c>
      <c r="J65" s="1" t="s">
        <v>63</v>
      </c>
      <c r="K65" s="1">
        <f t="shared" si="4"/>
        <v>9</v>
      </c>
    </row>
    <row r="66" spans="1:12" x14ac:dyDescent="0.25">
      <c r="A66" s="1">
        <f t="shared" si="3"/>
        <v>10</v>
      </c>
      <c r="E66" s="19"/>
      <c r="G66" s="19"/>
      <c r="I66" s="273"/>
      <c r="J66" s="1"/>
      <c r="K66" s="1">
        <f t="shared" si="4"/>
        <v>10</v>
      </c>
    </row>
    <row r="67" spans="1:12" ht="16.5" thickBot="1" x14ac:dyDescent="0.3">
      <c r="A67" s="1">
        <f t="shared" si="3"/>
        <v>11</v>
      </c>
      <c r="B67" s="4" t="s">
        <v>64</v>
      </c>
      <c r="E67" s="38">
        <f>E57+E61+E65</f>
        <v>0</v>
      </c>
      <c r="G67" s="38">
        <f>G57+G61+G65</f>
        <v>0</v>
      </c>
      <c r="I67" s="276">
        <f>E67-G67</f>
        <v>0</v>
      </c>
      <c r="J67" s="1" t="s">
        <v>65</v>
      </c>
      <c r="K67" s="1">
        <f t="shared" si="4"/>
        <v>11</v>
      </c>
    </row>
    <row r="68" spans="1:12" ht="16.5" thickTop="1" x14ac:dyDescent="0.25">
      <c r="A68" s="1">
        <f t="shared" si="3"/>
        <v>12</v>
      </c>
      <c r="E68" s="19"/>
      <c r="G68" s="19"/>
      <c r="I68" s="273"/>
      <c r="J68" s="1"/>
      <c r="K68" s="1">
        <f t="shared" si="4"/>
        <v>12</v>
      </c>
    </row>
    <row r="69" spans="1:12" ht="18.75" x14ac:dyDescent="0.25">
      <c r="A69" s="1">
        <f t="shared" si="3"/>
        <v>13</v>
      </c>
      <c r="B69" s="39" t="s">
        <v>585</v>
      </c>
      <c r="E69" s="19"/>
      <c r="G69" s="19"/>
      <c r="I69" s="273"/>
      <c r="J69" s="1"/>
      <c r="K69" s="1">
        <f t="shared" si="4"/>
        <v>13</v>
      </c>
    </row>
    <row r="70" spans="1:12" x14ac:dyDescent="0.25">
      <c r="A70" s="1">
        <f t="shared" si="3"/>
        <v>14</v>
      </c>
      <c r="B70" s="11" t="s">
        <v>67</v>
      </c>
      <c r="E70" s="13">
        <v>0</v>
      </c>
      <c r="G70" s="13">
        <v>0</v>
      </c>
      <c r="I70" s="273">
        <f>E70-G70</f>
        <v>0</v>
      </c>
      <c r="J70" s="1" t="s">
        <v>68</v>
      </c>
      <c r="K70" s="1">
        <f t="shared" si="4"/>
        <v>14</v>
      </c>
    </row>
    <row r="71" spans="1:12" x14ac:dyDescent="0.25">
      <c r="A71" s="1">
        <f t="shared" si="3"/>
        <v>15</v>
      </c>
      <c r="B71" s="11"/>
      <c r="E71" s="40"/>
      <c r="G71" s="40"/>
      <c r="I71" s="273"/>
      <c r="J71" s="1"/>
      <c r="K71" s="1">
        <f t="shared" si="4"/>
        <v>15</v>
      </c>
    </row>
    <row r="72" spans="1:12" x14ac:dyDescent="0.25">
      <c r="A72" s="1">
        <f t="shared" si="3"/>
        <v>16</v>
      </c>
      <c r="B72" s="11" t="s">
        <v>69</v>
      </c>
      <c r="E72" s="13">
        <f>E150</f>
        <v>0</v>
      </c>
      <c r="G72" s="13">
        <f>G150</f>
        <v>0</v>
      </c>
      <c r="I72" s="273">
        <f>E72-G72</f>
        <v>0</v>
      </c>
      <c r="J72" s="1" t="s">
        <v>70</v>
      </c>
      <c r="K72" s="1">
        <f t="shared" si="4"/>
        <v>16</v>
      </c>
    </row>
    <row r="73" spans="1:12" ht="18.75" x14ac:dyDescent="0.25">
      <c r="A73" s="1">
        <f t="shared" si="3"/>
        <v>17</v>
      </c>
      <c r="B73" s="11" t="s">
        <v>29</v>
      </c>
      <c r="C73" s="12"/>
      <c r="D73" s="12"/>
      <c r="E73" s="41">
        <v>9.3026367903775511E-2</v>
      </c>
      <c r="F73" s="15"/>
      <c r="G73" s="41">
        <v>9.3026367903775511E-2</v>
      </c>
      <c r="H73" s="3"/>
      <c r="I73" s="277">
        <f>E73-G73</f>
        <v>0</v>
      </c>
      <c r="J73" s="1" t="s">
        <v>71</v>
      </c>
      <c r="K73" s="1">
        <f t="shared" si="4"/>
        <v>17</v>
      </c>
    </row>
    <row r="74" spans="1:12" x14ac:dyDescent="0.25">
      <c r="A74" s="1">
        <f t="shared" si="3"/>
        <v>18</v>
      </c>
      <c r="B74" s="4" t="s">
        <v>72</v>
      </c>
      <c r="E74" s="28">
        <f>E72*E73</f>
        <v>0</v>
      </c>
      <c r="G74" s="28">
        <f>G72*G73</f>
        <v>0</v>
      </c>
      <c r="I74" s="278">
        <f>E74-G74</f>
        <v>0</v>
      </c>
      <c r="J74" s="1" t="s">
        <v>73</v>
      </c>
      <c r="K74" s="1">
        <f t="shared" si="4"/>
        <v>18</v>
      </c>
    </row>
    <row r="75" spans="1:12" x14ac:dyDescent="0.25">
      <c r="A75" s="1">
        <f t="shared" si="3"/>
        <v>19</v>
      </c>
      <c r="E75" s="19"/>
      <c r="G75" s="19"/>
      <c r="I75" s="273"/>
      <c r="J75" s="1"/>
      <c r="K75" s="1">
        <f t="shared" si="4"/>
        <v>19</v>
      </c>
    </row>
    <row r="76" spans="1:12" x14ac:dyDescent="0.25">
      <c r="A76" s="1">
        <f t="shared" si="3"/>
        <v>20</v>
      </c>
      <c r="B76" s="11" t="s">
        <v>69</v>
      </c>
      <c r="E76" s="13">
        <f>E150</f>
        <v>0</v>
      </c>
      <c r="G76" s="13">
        <f>G150</f>
        <v>0</v>
      </c>
      <c r="I76" s="273">
        <f>E76-G76</f>
        <v>0</v>
      </c>
      <c r="J76" s="1" t="s">
        <v>70</v>
      </c>
      <c r="K76" s="1">
        <f t="shared" si="4"/>
        <v>20</v>
      </c>
    </row>
    <row r="77" spans="1:12" ht="18.75" x14ac:dyDescent="0.25">
      <c r="A77" s="1">
        <f t="shared" si="3"/>
        <v>21</v>
      </c>
      <c r="B77" s="11" t="s">
        <v>35</v>
      </c>
      <c r="C77" s="15"/>
      <c r="D77" s="15"/>
      <c r="E77" s="42">
        <v>0</v>
      </c>
      <c r="F77" s="15"/>
      <c r="G77" s="42">
        <v>0</v>
      </c>
      <c r="H77" s="3"/>
      <c r="I77" s="277">
        <f>E77-G77</f>
        <v>0</v>
      </c>
      <c r="J77" s="1" t="s">
        <v>74</v>
      </c>
      <c r="K77" s="1">
        <f t="shared" si="4"/>
        <v>21</v>
      </c>
      <c r="L77" s="15"/>
    </row>
    <row r="78" spans="1:12" x14ac:dyDescent="0.25">
      <c r="A78" s="1">
        <f t="shared" si="3"/>
        <v>22</v>
      </c>
      <c r="B78" s="4" t="s">
        <v>75</v>
      </c>
      <c r="E78" s="28">
        <f>E76*E77</f>
        <v>0</v>
      </c>
      <c r="G78" s="28">
        <f>G76*G77</f>
        <v>0</v>
      </c>
      <c r="I78" s="273">
        <f>E78-G78</f>
        <v>0</v>
      </c>
      <c r="J78" s="1" t="s">
        <v>76</v>
      </c>
      <c r="K78" s="1">
        <f t="shared" si="4"/>
        <v>22</v>
      </c>
    </row>
    <row r="79" spans="1:12" x14ac:dyDescent="0.25">
      <c r="A79" s="1">
        <f t="shared" si="3"/>
        <v>23</v>
      </c>
      <c r="E79" s="19"/>
      <c r="G79" s="19"/>
      <c r="I79" s="273"/>
      <c r="J79" s="1"/>
      <c r="K79" s="1">
        <f t="shared" si="4"/>
        <v>23</v>
      </c>
    </row>
    <row r="80" spans="1:12" ht="16.5" thickBot="1" x14ac:dyDescent="0.3">
      <c r="A80" s="1">
        <f t="shared" si="3"/>
        <v>24</v>
      </c>
      <c r="B80" s="4" t="s">
        <v>77</v>
      </c>
      <c r="E80" s="38">
        <f>E70+E74+E78</f>
        <v>0</v>
      </c>
      <c r="G80" s="38">
        <f>G70+G74+G78</f>
        <v>0</v>
      </c>
      <c r="I80" s="276">
        <f>E80-G80</f>
        <v>0</v>
      </c>
      <c r="J80" s="1" t="s">
        <v>78</v>
      </c>
      <c r="K80" s="1">
        <f t="shared" si="4"/>
        <v>24</v>
      </c>
    </row>
    <row r="81" spans="1:11" ht="16.5" thickTop="1" x14ac:dyDescent="0.25">
      <c r="A81" s="1">
        <f t="shared" si="3"/>
        <v>25</v>
      </c>
      <c r="E81" s="19"/>
      <c r="G81" s="19"/>
      <c r="I81" s="273"/>
      <c r="J81" s="1"/>
      <c r="K81" s="1">
        <f t="shared" si="4"/>
        <v>25</v>
      </c>
    </row>
    <row r="82" spans="1:11" ht="18.75" x14ac:dyDescent="0.25">
      <c r="A82" s="1">
        <f t="shared" si="3"/>
        <v>26</v>
      </c>
      <c r="B82" s="39" t="s">
        <v>586</v>
      </c>
      <c r="C82" s="12"/>
      <c r="D82" s="12"/>
      <c r="E82" s="33"/>
      <c r="F82" s="12"/>
      <c r="G82" s="33"/>
      <c r="I82" s="273"/>
      <c r="J82" s="1"/>
      <c r="K82" s="1">
        <f t="shared" si="4"/>
        <v>26</v>
      </c>
    </row>
    <row r="83" spans="1:11" x14ac:dyDescent="0.25">
      <c r="A83" s="1">
        <f t="shared" si="3"/>
        <v>27</v>
      </c>
      <c r="B83" s="4" t="s">
        <v>80</v>
      </c>
      <c r="C83" s="12"/>
      <c r="D83" s="12"/>
      <c r="E83" s="36">
        <f>E152</f>
        <v>0</v>
      </c>
      <c r="F83" s="12"/>
      <c r="G83" s="36">
        <f>G152</f>
        <v>0</v>
      </c>
      <c r="I83" s="273">
        <f>E83-G83</f>
        <v>0</v>
      </c>
      <c r="J83" s="1" t="s">
        <v>81</v>
      </c>
      <c r="K83" s="1">
        <f t="shared" si="4"/>
        <v>27</v>
      </c>
    </row>
    <row r="84" spans="1:11" ht="18.75" x14ac:dyDescent="0.25">
      <c r="A84" s="1">
        <f t="shared" si="3"/>
        <v>28</v>
      </c>
      <c r="B84" s="11" t="s">
        <v>29</v>
      </c>
      <c r="C84" s="12"/>
      <c r="D84" s="12"/>
      <c r="E84" s="43">
        <v>9.3026367903775511E-2</v>
      </c>
      <c r="F84" s="12"/>
      <c r="G84" s="43">
        <v>9.3026367903775511E-2</v>
      </c>
      <c r="H84" s="3"/>
      <c r="I84" s="277">
        <f>E84-G84</f>
        <v>0</v>
      </c>
      <c r="J84" s="1" t="s">
        <v>71</v>
      </c>
      <c r="K84" s="1">
        <f t="shared" si="4"/>
        <v>28</v>
      </c>
    </row>
    <row r="85" spans="1:11" x14ac:dyDescent="0.25">
      <c r="A85" s="1">
        <f t="shared" si="3"/>
        <v>29</v>
      </c>
      <c r="B85" s="4" t="s">
        <v>82</v>
      </c>
      <c r="C85" s="12"/>
      <c r="D85" s="12"/>
      <c r="E85" s="44">
        <f>E83*E84</f>
        <v>0</v>
      </c>
      <c r="F85" s="12"/>
      <c r="G85" s="44">
        <f>G83*G84</f>
        <v>0</v>
      </c>
      <c r="I85" s="273">
        <f>E85-G85</f>
        <v>0</v>
      </c>
      <c r="J85" s="1" t="s">
        <v>83</v>
      </c>
      <c r="K85" s="1">
        <f t="shared" si="4"/>
        <v>29</v>
      </c>
    </row>
    <row r="86" spans="1:11" x14ac:dyDescent="0.25">
      <c r="A86" s="1">
        <f t="shared" si="3"/>
        <v>30</v>
      </c>
      <c r="C86" s="12"/>
      <c r="D86" s="12"/>
      <c r="E86" s="33"/>
      <c r="F86" s="12"/>
      <c r="G86" s="33"/>
      <c r="I86" s="273"/>
      <c r="J86" s="1"/>
      <c r="K86" s="1">
        <f t="shared" si="4"/>
        <v>30</v>
      </c>
    </row>
    <row r="87" spans="1:11" x14ac:dyDescent="0.25">
      <c r="A87" s="1">
        <f t="shared" si="3"/>
        <v>31</v>
      </c>
      <c r="B87" s="4" t="s">
        <v>80</v>
      </c>
      <c r="C87" s="12"/>
      <c r="D87" s="12"/>
      <c r="E87" s="36">
        <f>E152</f>
        <v>0</v>
      </c>
      <c r="F87" s="12"/>
      <c r="G87" s="36">
        <f>G152</f>
        <v>0</v>
      </c>
      <c r="I87" s="273">
        <f>E87-G87</f>
        <v>0</v>
      </c>
      <c r="J87" s="1" t="s">
        <v>81</v>
      </c>
      <c r="K87" s="1">
        <f t="shared" si="4"/>
        <v>31</v>
      </c>
    </row>
    <row r="88" spans="1:11" ht="18.75" x14ac:dyDescent="0.25">
      <c r="A88" s="1">
        <f t="shared" si="3"/>
        <v>32</v>
      </c>
      <c r="B88" s="11" t="s">
        <v>35</v>
      </c>
      <c r="C88" s="12"/>
      <c r="D88" s="12"/>
      <c r="E88" s="43">
        <v>0</v>
      </c>
      <c r="F88" s="14" t="s">
        <v>36</v>
      </c>
      <c r="G88" s="43">
        <v>3.692937016901445E-3</v>
      </c>
      <c r="H88" s="3"/>
      <c r="I88" s="279">
        <f>E88-G88</f>
        <v>-3.692937016901445E-3</v>
      </c>
      <c r="J88" s="268" t="s">
        <v>37</v>
      </c>
      <c r="K88" s="1">
        <f t="shared" si="4"/>
        <v>32</v>
      </c>
    </row>
    <row r="89" spans="1:11" x14ac:dyDescent="0.25">
      <c r="A89" s="1">
        <f t="shared" si="3"/>
        <v>33</v>
      </c>
      <c r="B89" s="4" t="s">
        <v>84</v>
      </c>
      <c r="C89" s="12"/>
      <c r="D89" s="12"/>
      <c r="E89" s="280">
        <f>E87*E88</f>
        <v>0</v>
      </c>
      <c r="F89" s="12"/>
      <c r="G89" s="44">
        <f>G87*G88</f>
        <v>0</v>
      </c>
      <c r="I89" s="281">
        <f>E89-G89</f>
        <v>0</v>
      </c>
      <c r="J89" s="1" t="s">
        <v>85</v>
      </c>
      <c r="K89" s="1">
        <f t="shared" si="4"/>
        <v>33</v>
      </c>
    </row>
    <row r="90" spans="1:11" x14ac:dyDescent="0.25">
      <c r="A90" s="1">
        <f t="shared" si="3"/>
        <v>34</v>
      </c>
      <c r="C90" s="12"/>
      <c r="D90" s="12"/>
      <c r="E90" s="33"/>
      <c r="F90" s="12"/>
      <c r="G90" s="33"/>
      <c r="I90" s="273"/>
      <c r="J90" s="1"/>
      <c r="K90" s="1">
        <f t="shared" si="4"/>
        <v>34</v>
      </c>
    </row>
    <row r="91" spans="1:11" ht="16.5" thickBot="1" x14ac:dyDescent="0.3">
      <c r="A91" s="1">
        <f t="shared" si="3"/>
        <v>35</v>
      </c>
      <c r="B91" s="4" t="s">
        <v>86</v>
      </c>
      <c r="C91" s="12"/>
      <c r="D91" s="12"/>
      <c r="E91" s="38">
        <f>E85+E89</f>
        <v>0</v>
      </c>
      <c r="F91" s="12"/>
      <c r="G91" s="38">
        <f>G85+G89</f>
        <v>0</v>
      </c>
      <c r="I91" s="282">
        <f>E91-G91</f>
        <v>0</v>
      </c>
      <c r="J91" s="1" t="s">
        <v>87</v>
      </c>
      <c r="K91" s="1">
        <f t="shared" si="4"/>
        <v>35</v>
      </c>
    </row>
    <row r="92" spans="1:11" ht="16.5" thickTop="1" x14ac:dyDescent="0.25">
      <c r="A92" s="1">
        <f t="shared" si="3"/>
        <v>36</v>
      </c>
      <c r="C92" s="12"/>
      <c r="D92" s="12"/>
      <c r="E92" s="33"/>
      <c r="F92" s="12"/>
      <c r="G92" s="33"/>
      <c r="I92" s="273"/>
      <c r="J92" s="1"/>
      <c r="K92" s="1">
        <f t="shared" si="4"/>
        <v>36</v>
      </c>
    </row>
    <row r="93" spans="1:11" ht="19.5" thickBot="1" x14ac:dyDescent="0.3">
      <c r="A93" s="1">
        <f t="shared" si="3"/>
        <v>37</v>
      </c>
      <c r="B93" s="4" t="s">
        <v>88</v>
      </c>
      <c r="E93" s="46">
        <f>E67+E80+E91</f>
        <v>0</v>
      </c>
      <c r="G93" s="46">
        <f>G67+G80+G91</f>
        <v>0</v>
      </c>
      <c r="I93" s="283">
        <f>E93-G93</f>
        <v>0</v>
      </c>
      <c r="J93" s="1" t="s">
        <v>89</v>
      </c>
      <c r="K93" s="1">
        <f t="shared" si="4"/>
        <v>37</v>
      </c>
    </row>
    <row r="94" spans="1:11" ht="16.5" thickTop="1" x14ac:dyDescent="0.25">
      <c r="A94" s="1">
        <f t="shared" si="3"/>
        <v>38</v>
      </c>
      <c r="C94" s="12"/>
      <c r="D94" s="12"/>
      <c r="E94" s="33"/>
      <c r="F94" s="12"/>
      <c r="G94" s="33"/>
      <c r="I94" s="273"/>
      <c r="J94" s="1"/>
      <c r="K94" s="1">
        <f t="shared" si="4"/>
        <v>38</v>
      </c>
    </row>
    <row r="95" spans="1:11" ht="19.5" thickBot="1" x14ac:dyDescent="0.3">
      <c r="A95" s="1">
        <f t="shared" si="3"/>
        <v>39</v>
      </c>
      <c r="B95" s="39" t="s">
        <v>587</v>
      </c>
      <c r="C95" s="12"/>
      <c r="D95" s="12"/>
      <c r="E95" s="32">
        <f>+E40+E93</f>
        <v>1059654.3457062659</v>
      </c>
      <c r="F95" s="14" t="s">
        <v>36</v>
      </c>
      <c r="G95" s="46">
        <f>+G40+G93</f>
        <v>1059106.1508880211</v>
      </c>
      <c r="H95" s="3"/>
      <c r="I95" s="272">
        <f>E95-G95</f>
        <v>548.19481824478135</v>
      </c>
      <c r="J95" s="1" t="s">
        <v>91</v>
      </c>
      <c r="K95" s="1">
        <f t="shared" si="4"/>
        <v>39</v>
      </c>
    </row>
    <row r="96" spans="1:11" ht="16.5" thickTop="1" x14ac:dyDescent="0.25">
      <c r="A96" s="1"/>
      <c r="B96" s="39"/>
      <c r="C96" s="12"/>
      <c r="D96" s="12"/>
      <c r="E96" s="12"/>
      <c r="F96" s="12"/>
      <c r="G96" s="33"/>
      <c r="H96" s="3"/>
      <c r="I96" s="3"/>
      <c r="J96" s="1"/>
    </row>
    <row r="97" spans="1:11" x14ac:dyDescent="0.25">
      <c r="A97" s="1"/>
      <c r="B97" s="39"/>
      <c r="C97" s="12"/>
      <c r="D97" s="12"/>
      <c r="E97" s="12"/>
      <c r="F97" s="12"/>
      <c r="G97" s="33"/>
      <c r="H97" s="3"/>
      <c r="I97" s="3"/>
      <c r="J97" s="1"/>
    </row>
    <row r="98" spans="1:11" x14ac:dyDescent="0.25">
      <c r="A98" s="14" t="s">
        <v>36</v>
      </c>
      <c r="B98" s="34" t="str">
        <f>B43</f>
        <v>Items in BOLD have changed due to Tree Trimming O&amp;M error correction as compared to the original TO6 Cycle 1 filing per ER25-270 and cost adjustments included in TO6 Cycle 2 per ER26-632.</v>
      </c>
      <c r="C98" s="12"/>
      <c r="D98" s="12"/>
      <c r="E98" s="12"/>
      <c r="F98" s="12"/>
      <c r="G98" s="33"/>
      <c r="H98" s="3"/>
      <c r="I98" s="3"/>
      <c r="J98" s="1"/>
    </row>
    <row r="99" spans="1:11" ht="18.75" x14ac:dyDescent="0.25">
      <c r="A99" s="35">
        <v>1</v>
      </c>
      <c r="B99" s="4" t="str">
        <f>B44</f>
        <v>Amounts for TO6 C1 are as filed in TO6 Cycle 2 docket ER26-632.</v>
      </c>
      <c r="C99" s="12"/>
      <c r="D99" s="12"/>
      <c r="E99" s="12"/>
      <c r="F99" s="12"/>
      <c r="G99" s="33"/>
      <c r="H99" s="3"/>
      <c r="I99" s="3"/>
      <c r="J99" s="1"/>
    </row>
    <row r="100" spans="1:11" ht="18.75" x14ac:dyDescent="0.25">
      <c r="A100" s="35">
        <v>2</v>
      </c>
      <c r="B100" s="4" t="s">
        <v>52</v>
      </c>
      <c r="C100" s="12"/>
      <c r="D100" s="12"/>
      <c r="E100" s="12"/>
      <c r="F100" s="12"/>
      <c r="G100" s="33"/>
      <c r="J100" s="1"/>
    </row>
    <row r="101" spans="1:11" ht="18.75" x14ac:dyDescent="0.25">
      <c r="A101" s="35">
        <v>3</v>
      </c>
      <c r="B101" s="4" t="s">
        <v>92</v>
      </c>
      <c r="C101" s="12"/>
      <c r="D101" s="12"/>
      <c r="E101" s="12"/>
      <c r="F101" s="12"/>
      <c r="G101" s="47"/>
      <c r="H101" s="22"/>
      <c r="I101" s="22"/>
      <c r="J101" s="1"/>
    </row>
    <row r="102" spans="1:11" ht="18.75" x14ac:dyDescent="0.25">
      <c r="A102" s="35">
        <v>4</v>
      </c>
      <c r="B102" s="4" t="s">
        <v>93</v>
      </c>
      <c r="C102" s="12"/>
      <c r="D102" s="12"/>
      <c r="E102" s="12"/>
      <c r="F102" s="12"/>
      <c r="G102" s="33"/>
      <c r="J102" s="1"/>
    </row>
    <row r="103" spans="1:11" x14ac:dyDescent="0.25">
      <c r="A103" s="1"/>
      <c r="B103" s="3"/>
      <c r="C103" s="12"/>
      <c r="D103" s="12"/>
      <c r="E103" s="12"/>
      <c r="F103" s="12"/>
      <c r="G103" s="33"/>
      <c r="J103" s="1"/>
    </row>
    <row r="104" spans="1:11" x14ac:dyDescent="0.25">
      <c r="A104" s="1"/>
      <c r="C104" s="12"/>
      <c r="D104" s="12"/>
      <c r="E104" s="12"/>
      <c r="F104" s="12"/>
      <c r="G104" s="33"/>
      <c r="J104" s="1"/>
    </row>
    <row r="105" spans="1:11" x14ac:dyDescent="0.25">
      <c r="A105" s="1"/>
      <c r="B105" s="377" t="s">
        <v>0</v>
      </c>
      <c r="C105" s="376"/>
      <c r="D105" s="376"/>
      <c r="E105" s="376"/>
      <c r="F105" s="376"/>
      <c r="G105" s="376"/>
      <c r="H105" s="376"/>
      <c r="I105" s="376"/>
      <c r="J105" s="376"/>
    </row>
    <row r="106" spans="1:11" x14ac:dyDescent="0.25">
      <c r="A106" s="1"/>
      <c r="B106" s="377" t="s">
        <v>2</v>
      </c>
      <c r="C106" s="376"/>
      <c r="D106" s="376"/>
      <c r="E106" s="376"/>
      <c r="F106" s="376"/>
      <c r="G106" s="376"/>
      <c r="H106" s="376"/>
      <c r="I106" s="376"/>
      <c r="J106" s="376"/>
    </row>
    <row r="107" spans="1:11" ht="17.25" x14ac:dyDescent="0.25">
      <c r="A107" s="1" t="s">
        <v>1</v>
      </c>
      <c r="B107" s="377" t="s">
        <v>3</v>
      </c>
      <c r="C107" s="378"/>
      <c r="D107" s="378"/>
      <c r="E107" s="378"/>
      <c r="F107" s="378"/>
      <c r="G107" s="378"/>
      <c r="H107" s="378"/>
      <c r="I107" s="378"/>
      <c r="J107" s="378"/>
      <c r="K107" s="1" t="s">
        <v>1</v>
      </c>
    </row>
    <row r="108" spans="1:11" x14ac:dyDescent="0.25">
      <c r="A108" s="1"/>
      <c r="B108" s="373" t="str">
        <f>B5</f>
        <v>For the Base Period &amp; True-Up Period Ending December 31, 2023</v>
      </c>
      <c r="C108" s="374"/>
      <c r="D108" s="374"/>
      <c r="E108" s="374"/>
      <c r="F108" s="374"/>
      <c r="G108" s="374"/>
      <c r="H108" s="374"/>
      <c r="I108" s="374"/>
      <c r="J108" s="374"/>
    </row>
    <row r="109" spans="1:11" x14ac:dyDescent="0.25">
      <c r="A109" s="1"/>
      <c r="B109" s="375" t="s">
        <v>5</v>
      </c>
      <c r="C109" s="376"/>
      <c r="D109" s="376"/>
      <c r="E109" s="376"/>
      <c r="F109" s="376"/>
      <c r="G109" s="376"/>
      <c r="H109" s="376"/>
      <c r="I109" s="376"/>
      <c r="J109" s="376"/>
    </row>
    <row r="110" spans="1:11" x14ac:dyDescent="0.25">
      <c r="A110" s="1"/>
      <c r="B110" s="5"/>
      <c r="C110" s="3"/>
      <c r="D110" s="3"/>
      <c r="E110" s="254" t="s">
        <v>572</v>
      </c>
      <c r="F110"/>
      <c r="G110" s="254" t="s">
        <v>573</v>
      </c>
      <c r="H110"/>
      <c r="I110" s="254" t="s">
        <v>574</v>
      </c>
      <c r="J110" s="3"/>
    </row>
    <row r="111" spans="1:11" ht="18.75" x14ac:dyDescent="0.25">
      <c r="A111" s="1" t="s">
        <v>6</v>
      </c>
      <c r="E111" s="255" t="str">
        <f>E8</f>
        <v xml:space="preserve">Revised TO6 C1 </v>
      </c>
      <c r="F111" s="34"/>
      <c r="G111" s="255" t="s">
        <v>576</v>
      </c>
      <c r="I111" s="256" t="s">
        <v>577</v>
      </c>
      <c r="J111" s="1"/>
      <c r="K111" s="1" t="s">
        <v>6</v>
      </c>
    </row>
    <row r="112" spans="1:11" x14ac:dyDescent="0.25">
      <c r="A112" s="1" t="s">
        <v>7</v>
      </c>
      <c r="B112" s="3" t="s">
        <v>1</v>
      </c>
      <c r="E112" s="7" t="s">
        <v>8</v>
      </c>
      <c r="G112" s="7" t="s">
        <v>8</v>
      </c>
      <c r="I112" s="259" t="s">
        <v>580</v>
      </c>
      <c r="J112" s="8" t="s">
        <v>9</v>
      </c>
      <c r="K112" s="1" t="s">
        <v>7</v>
      </c>
    </row>
    <row r="113" spans="1:12" x14ac:dyDescent="0.25">
      <c r="A113" s="1"/>
      <c r="B113" s="9" t="s">
        <v>94</v>
      </c>
      <c r="C113" s="48"/>
      <c r="D113" s="48"/>
      <c r="E113" s="48"/>
      <c r="F113" s="48"/>
      <c r="G113" s="48"/>
      <c r="J113" s="1"/>
    </row>
    <row r="114" spans="1:12" x14ac:dyDescent="0.25">
      <c r="A114" s="1">
        <v>1</v>
      </c>
      <c r="B114" s="49" t="s">
        <v>95</v>
      </c>
      <c r="C114" s="48"/>
      <c r="D114" s="48"/>
      <c r="E114" s="48"/>
      <c r="F114" s="48"/>
      <c r="G114" s="48"/>
      <c r="J114" s="1"/>
      <c r="K114" s="1">
        <f>A114</f>
        <v>1</v>
      </c>
    </row>
    <row r="115" spans="1:12" x14ac:dyDescent="0.25">
      <c r="A115" s="1">
        <f t="shared" ref="A115:A152" si="5">A114+1</f>
        <v>2</v>
      </c>
      <c r="B115" s="11" t="s">
        <v>96</v>
      </c>
      <c r="C115" s="48"/>
      <c r="D115" s="48"/>
      <c r="E115" s="50">
        <f>E185</f>
        <v>6056558.2936077248</v>
      </c>
      <c r="F115" s="48"/>
      <c r="G115" s="50">
        <f>G185</f>
        <v>6056558.2936077248</v>
      </c>
      <c r="H115" s="22"/>
      <c r="I115" s="260">
        <f>E115-G115</f>
        <v>0</v>
      </c>
      <c r="J115" s="1" t="s">
        <v>97</v>
      </c>
      <c r="K115" s="1">
        <f t="shared" ref="K115:K152" si="6">K114+1</f>
        <v>2</v>
      </c>
    </row>
    <row r="116" spans="1:12" x14ac:dyDescent="0.25">
      <c r="A116" s="1">
        <f t="shared" si="5"/>
        <v>3</v>
      </c>
      <c r="B116" s="11" t="s">
        <v>98</v>
      </c>
      <c r="C116" s="48"/>
      <c r="D116" s="48"/>
      <c r="E116" s="51">
        <f>E186</f>
        <v>9151.7252080767139</v>
      </c>
      <c r="F116" s="48"/>
      <c r="G116" s="51">
        <f>G186</f>
        <v>9151.7252080767139</v>
      </c>
      <c r="H116" s="22"/>
      <c r="I116" s="261">
        <f>E116-G116</f>
        <v>0</v>
      </c>
      <c r="J116" s="1" t="s">
        <v>99</v>
      </c>
      <c r="K116" s="1">
        <f t="shared" si="6"/>
        <v>3</v>
      </c>
    </row>
    <row r="117" spans="1:12" x14ac:dyDescent="0.25">
      <c r="A117" s="1">
        <f t="shared" si="5"/>
        <v>4</v>
      </c>
      <c r="B117" s="11" t="s">
        <v>100</v>
      </c>
      <c r="C117" s="48"/>
      <c r="D117" s="48"/>
      <c r="E117" s="51">
        <f>E187</f>
        <v>67559.485194371402</v>
      </c>
      <c r="F117" s="48"/>
      <c r="G117" s="51">
        <f>G187</f>
        <v>67559.485194371402</v>
      </c>
      <c r="I117" s="261">
        <f t="shared" ref="I117:I118" si="7">E117-G117</f>
        <v>0</v>
      </c>
      <c r="J117" s="1" t="s">
        <v>101</v>
      </c>
      <c r="K117" s="1">
        <f t="shared" si="6"/>
        <v>4</v>
      </c>
    </row>
    <row r="118" spans="1:12" x14ac:dyDescent="0.25">
      <c r="A118" s="1">
        <f t="shared" si="5"/>
        <v>5</v>
      </c>
      <c r="B118" s="11" t="s">
        <v>102</v>
      </c>
      <c r="C118" s="48"/>
      <c r="D118" s="48"/>
      <c r="E118" s="52">
        <f>E188</f>
        <v>196520.25768592002</v>
      </c>
      <c r="F118" s="48"/>
      <c r="G118" s="52">
        <f>G188</f>
        <v>196520.25768592002</v>
      </c>
      <c r="I118" s="262">
        <f t="shared" si="7"/>
        <v>0</v>
      </c>
      <c r="J118" s="1" t="s">
        <v>103</v>
      </c>
      <c r="K118" s="1">
        <f t="shared" si="6"/>
        <v>5</v>
      </c>
    </row>
    <row r="119" spans="1:12" x14ac:dyDescent="0.25">
      <c r="A119" s="1">
        <f t="shared" si="5"/>
        <v>6</v>
      </c>
      <c r="B119" s="11" t="s">
        <v>104</v>
      </c>
      <c r="C119" s="1"/>
      <c r="D119" s="1"/>
      <c r="E119" s="28">
        <f>SUM(E115:E118)</f>
        <v>6329789.7616960928</v>
      </c>
      <c r="F119" s="1"/>
      <c r="G119" s="28">
        <f>SUM(G115:G118)</f>
        <v>6329789.7616960928</v>
      </c>
      <c r="H119" s="22"/>
      <c r="I119" s="267">
        <f>SUM(I115:I118)</f>
        <v>0</v>
      </c>
      <c r="J119" s="1" t="s">
        <v>105</v>
      </c>
      <c r="K119" s="1">
        <f t="shared" si="6"/>
        <v>6</v>
      </c>
    </row>
    <row r="120" spans="1:12" x14ac:dyDescent="0.25">
      <c r="A120" s="1">
        <f t="shared" si="5"/>
        <v>7</v>
      </c>
      <c r="C120" s="1"/>
      <c r="D120" s="1"/>
      <c r="E120" s="23"/>
      <c r="F120" s="1"/>
      <c r="G120" s="23"/>
      <c r="I120" s="258"/>
      <c r="J120" s="1"/>
      <c r="K120" s="1">
        <f t="shared" si="6"/>
        <v>7</v>
      </c>
    </row>
    <row r="121" spans="1:12" x14ac:dyDescent="0.25">
      <c r="A121" s="1">
        <f t="shared" si="5"/>
        <v>8</v>
      </c>
      <c r="B121" s="49" t="s">
        <v>106</v>
      </c>
      <c r="C121" s="1"/>
      <c r="D121" s="1"/>
      <c r="E121" s="23"/>
      <c r="F121" s="1"/>
      <c r="G121" s="23"/>
      <c r="I121" s="284"/>
      <c r="J121" s="1"/>
      <c r="K121" s="1">
        <f t="shared" si="6"/>
        <v>8</v>
      </c>
    </row>
    <row r="122" spans="1:12" x14ac:dyDescent="0.25">
      <c r="A122" s="1">
        <f t="shared" si="5"/>
        <v>9</v>
      </c>
      <c r="B122" s="11" t="s">
        <v>107</v>
      </c>
      <c r="C122" s="1"/>
      <c r="D122" s="1"/>
      <c r="E122" s="53">
        <v>0</v>
      </c>
      <c r="F122" s="1"/>
      <c r="G122" s="53">
        <v>0</v>
      </c>
      <c r="H122" s="22"/>
      <c r="I122" s="284">
        <f>E122-G122</f>
        <v>0</v>
      </c>
      <c r="J122" s="1" t="s">
        <v>108</v>
      </c>
      <c r="K122" s="1">
        <f t="shared" si="6"/>
        <v>9</v>
      </c>
    </row>
    <row r="123" spans="1:12" x14ac:dyDescent="0.25">
      <c r="A123" s="1">
        <f t="shared" si="5"/>
        <v>10</v>
      </c>
      <c r="B123" s="11" t="s">
        <v>109</v>
      </c>
      <c r="C123" s="1"/>
      <c r="D123" s="1"/>
      <c r="E123" s="54">
        <v>0</v>
      </c>
      <c r="F123" s="1"/>
      <c r="G123" s="54">
        <v>0</v>
      </c>
      <c r="I123" s="262">
        <f>E123-G123</f>
        <v>0</v>
      </c>
      <c r="J123" s="1" t="s">
        <v>110</v>
      </c>
      <c r="K123" s="1">
        <f t="shared" si="6"/>
        <v>10</v>
      </c>
    </row>
    <row r="124" spans="1:12" x14ac:dyDescent="0.25">
      <c r="A124" s="1">
        <f t="shared" si="5"/>
        <v>11</v>
      </c>
      <c r="B124" s="11" t="s">
        <v>111</v>
      </c>
      <c r="C124" s="1"/>
      <c r="D124" s="1"/>
      <c r="E124" s="55">
        <f>SUM(E122:E123)</f>
        <v>0</v>
      </c>
      <c r="F124" s="1"/>
      <c r="G124" s="55">
        <f>SUM(G122:G123)</f>
        <v>0</v>
      </c>
      <c r="H124" s="22"/>
      <c r="I124" s="285">
        <f>SUM(I122:I123)</f>
        <v>0</v>
      </c>
      <c r="J124" s="1" t="s">
        <v>112</v>
      </c>
      <c r="K124" s="1">
        <f t="shared" si="6"/>
        <v>11</v>
      </c>
    </row>
    <row r="125" spans="1:12" x14ac:dyDescent="0.25">
      <c r="A125" s="1">
        <f t="shared" si="5"/>
        <v>12</v>
      </c>
      <c r="B125" s="11"/>
      <c r="C125" s="1"/>
      <c r="D125" s="1"/>
      <c r="E125" s="33"/>
      <c r="F125" s="1"/>
      <c r="G125" s="33"/>
      <c r="I125" s="258"/>
      <c r="J125" s="1"/>
      <c r="K125" s="1">
        <f t="shared" si="6"/>
        <v>12</v>
      </c>
    </row>
    <row r="126" spans="1:12" x14ac:dyDescent="0.25">
      <c r="A126" s="1">
        <f t="shared" si="5"/>
        <v>13</v>
      </c>
      <c r="B126" s="49" t="s">
        <v>113</v>
      </c>
      <c r="E126" s="23"/>
      <c r="G126" s="23"/>
      <c r="I126" s="258"/>
      <c r="J126" s="1"/>
      <c r="K126" s="1">
        <f t="shared" si="6"/>
        <v>13</v>
      </c>
    </row>
    <row r="127" spans="1:12" ht="18.75" x14ac:dyDescent="0.25">
      <c r="A127" s="1">
        <f t="shared" si="5"/>
        <v>14</v>
      </c>
      <c r="B127" s="4" t="s">
        <v>588</v>
      </c>
      <c r="C127" s="1"/>
      <c r="D127" s="1"/>
      <c r="E127" s="13">
        <v>-1117204.7588902973</v>
      </c>
      <c r="F127" s="1"/>
      <c r="G127" s="13">
        <v>-1117204.7588902973</v>
      </c>
      <c r="I127" s="284">
        <f t="shared" ref="I127" si="8">E127-G127</f>
        <v>0</v>
      </c>
      <c r="J127" s="1" t="s">
        <v>589</v>
      </c>
      <c r="K127" s="1">
        <f t="shared" si="6"/>
        <v>14</v>
      </c>
      <c r="L127" s="56"/>
    </row>
    <row r="128" spans="1:12" x14ac:dyDescent="0.25">
      <c r="A128" s="1">
        <f t="shared" si="5"/>
        <v>15</v>
      </c>
      <c r="B128" s="4" t="s">
        <v>116</v>
      </c>
      <c r="C128" s="1"/>
      <c r="D128" s="1"/>
      <c r="E128" s="16">
        <v>0</v>
      </c>
      <c r="F128" s="1"/>
      <c r="G128" s="16">
        <v>0</v>
      </c>
      <c r="I128" s="286">
        <f>E128-G128</f>
        <v>0</v>
      </c>
      <c r="J128" s="1" t="s">
        <v>117</v>
      </c>
      <c r="K128" s="1">
        <f t="shared" si="6"/>
        <v>15</v>
      </c>
    </row>
    <row r="129" spans="1:12" x14ac:dyDescent="0.25">
      <c r="A129" s="1">
        <f t="shared" si="5"/>
        <v>16</v>
      </c>
      <c r="B129" s="11" t="s">
        <v>118</v>
      </c>
      <c r="C129" s="1"/>
      <c r="D129" s="1"/>
      <c r="E129" s="28">
        <f>SUM(E127:E128)</f>
        <v>-1117204.7588902973</v>
      </c>
      <c r="F129" s="1"/>
      <c r="G129" s="28">
        <f>SUM(G127:G128)</f>
        <v>-1117204.7588902973</v>
      </c>
      <c r="I129" s="284">
        <f>SUM(I127:I128)</f>
        <v>0</v>
      </c>
      <c r="J129" s="1" t="s">
        <v>119</v>
      </c>
      <c r="K129" s="1">
        <f t="shared" si="6"/>
        <v>16</v>
      </c>
    </row>
    <row r="130" spans="1:12" x14ac:dyDescent="0.25">
      <c r="A130" s="1">
        <f t="shared" si="5"/>
        <v>17</v>
      </c>
      <c r="C130" s="1"/>
      <c r="D130" s="1"/>
      <c r="E130" s="15"/>
      <c r="F130" s="1"/>
      <c r="G130" s="15"/>
      <c r="I130" s="284"/>
      <c r="J130" s="1"/>
      <c r="K130" s="1">
        <f t="shared" si="6"/>
        <v>17</v>
      </c>
    </row>
    <row r="131" spans="1:12" x14ac:dyDescent="0.25">
      <c r="A131" s="1">
        <f t="shared" si="5"/>
        <v>18</v>
      </c>
      <c r="B131" s="49" t="s">
        <v>120</v>
      </c>
      <c r="C131" s="1"/>
      <c r="D131" s="1"/>
      <c r="E131" s="15"/>
      <c r="F131" s="1"/>
      <c r="G131" s="15"/>
      <c r="I131" s="258"/>
      <c r="J131" s="1"/>
      <c r="K131" s="1">
        <f t="shared" si="6"/>
        <v>18</v>
      </c>
    </row>
    <row r="132" spans="1:12" x14ac:dyDescent="0.25">
      <c r="A132" s="1">
        <f t="shared" si="5"/>
        <v>19</v>
      </c>
      <c r="B132" s="11" t="s">
        <v>121</v>
      </c>
      <c r="C132" s="1"/>
      <c r="D132" s="1"/>
      <c r="E132" s="50">
        <v>51953.597307497468</v>
      </c>
      <c r="F132" s="1"/>
      <c r="G132" s="50">
        <v>51953.597307497468</v>
      </c>
      <c r="H132" s="22"/>
      <c r="I132" s="271">
        <f t="shared" ref="I132:I134" si="9">E132-G132</f>
        <v>0</v>
      </c>
      <c r="J132" s="1" t="s">
        <v>122</v>
      </c>
      <c r="K132" s="1">
        <f t="shared" si="6"/>
        <v>19</v>
      </c>
    </row>
    <row r="133" spans="1:12" x14ac:dyDescent="0.25">
      <c r="A133" s="1">
        <f t="shared" si="5"/>
        <v>20</v>
      </c>
      <c r="B133" s="11" t="s">
        <v>123</v>
      </c>
      <c r="C133" s="1"/>
      <c r="D133" s="1"/>
      <c r="E133" s="51">
        <v>38860.273206051555</v>
      </c>
      <c r="F133" s="1"/>
      <c r="G133" s="51">
        <v>38860.273206051555</v>
      </c>
      <c r="H133" s="22"/>
      <c r="I133" s="261">
        <f t="shared" si="9"/>
        <v>0</v>
      </c>
      <c r="J133" s="1" t="s">
        <v>124</v>
      </c>
      <c r="K133" s="1">
        <f t="shared" si="6"/>
        <v>20</v>
      </c>
    </row>
    <row r="134" spans="1:12" x14ac:dyDescent="0.25">
      <c r="A134" s="1">
        <f t="shared" si="5"/>
        <v>21</v>
      </c>
      <c r="B134" s="11" t="s">
        <v>125</v>
      </c>
      <c r="C134" s="1"/>
      <c r="D134" s="1"/>
      <c r="E134" s="250">
        <f>+'Pg3 Rev BK-1 TO6 C1'!E132</f>
        <v>27309.863419858513</v>
      </c>
      <c r="F134" s="14" t="s">
        <v>36</v>
      </c>
      <c r="G134" s="52">
        <v>27242.126729858512</v>
      </c>
      <c r="H134" s="3"/>
      <c r="I134" s="262">
        <f t="shared" si="9"/>
        <v>67.736690000001545</v>
      </c>
      <c r="J134" s="1" t="s">
        <v>590</v>
      </c>
      <c r="K134" s="1">
        <f t="shared" si="6"/>
        <v>21</v>
      </c>
    </row>
    <row r="135" spans="1:12" x14ac:dyDescent="0.25">
      <c r="A135" s="1">
        <f t="shared" si="5"/>
        <v>22</v>
      </c>
      <c r="B135" s="11" t="s">
        <v>127</v>
      </c>
      <c r="E135" s="30">
        <f>SUM(E132:E134)</f>
        <v>118123.73393340752</v>
      </c>
      <c r="F135" s="14" t="s">
        <v>36</v>
      </c>
      <c r="G135" s="28">
        <f>SUM(G132:G134)</f>
        <v>118055.99724340753</v>
      </c>
      <c r="H135" s="3"/>
      <c r="I135" s="267">
        <f>SUM(I132:I134)</f>
        <v>67.736690000001545</v>
      </c>
      <c r="J135" s="1" t="s">
        <v>128</v>
      </c>
      <c r="K135" s="1">
        <f t="shared" si="6"/>
        <v>22</v>
      </c>
    </row>
    <row r="136" spans="1:12" x14ac:dyDescent="0.25">
      <c r="A136" s="1">
        <f t="shared" si="5"/>
        <v>23</v>
      </c>
      <c r="B136" s="11"/>
      <c r="E136" s="23"/>
      <c r="G136" s="23"/>
      <c r="I136" s="267"/>
      <c r="J136" s="1"/>
      <c r="K136" s="1">
        <f t="shared" si="6"/>
        <v>23</v>
      </c>
    </row>
    <row r="137" spans="1:12" x14ac:dyDescent="0.25">
      <c r="A137" s="1">
        <f t="shared" si="5"/>
        <v>24</v>
      </c>
      <c r="B137" s="11" t="s">
        <v>129</v>
      </c>
      <c r="E137" s="53">
        <v>0</v>
      </c>
      <c r="G137" s="53">
        <v>0</v>
      </c>
      <c r="I137" s="287">
        <f>E137-G137</f>
        <v>0</v>
      </c>
      <c r="J137" s="1" t="s">
        <v>130</v>
      </c>
      <c r="K137" s="1">
        <f t="shared" si="6"/>
        <v>24</v>
      </c>
    </row>
    <row r="138" spans="1:12" x14ac:dyDescent="0.25">
      <c r="A138" s="1">
        <f t="shared" si="5"/>
        <v>25</v>
      </c>
      <c r="B138" s="11" t="s">
        <v>131</v>
      </c>
      <c r="E138" s="27">
        <v>-10662.770719500901</v>
      </c>
      <c r="G138" s="27">
        <v>-10662.770719500901</v>
      </c>
      <c r="I138" s="288">
        <f>E138-G138</f>
        <v>0</v>
      </c>
      <c r="J138" s="1" t="s">
        <v>132</v>
      </c>
      <c r="K138" s="1">
        <f t="shared" si="6"/>
        <v>25</v>
      </c>
    </row>
    <row r="139" spans="1:12" x14ac:dyDescent="0.25">
      <c r="A139" s="1">
        <f t="shared" si="5"/>
        <v>26</v>
      </c>
      <c r="B139" s="11"/>
      <c r="E139" s="23"/>
      <c r="G139" s="23"/>
      <c r="I139" s="258"/>
      <c r="J139" s="1"/>
      <c r="K139" s="1">
        <f t="shared" si="6"/>
        <v>26</v>
      </c>
    </row>
    <row r="140" spans="1:12" ht="16.5" thickBot="1" x14ac:dyDescent="0.3">
      <c r="A140" s="1">
        <f t="shared" si="5"/>
        <v>27</v>
      </c>
      <c r="B140" s="11" t="s">
        <v>133</v>
      </c>
      <c r="E140" s="251">
        <f>E137+E135+E129+E124+E119+E138</f>
        <v>5320045.9660197021</v>
      </c>
      <c r="F140" s="14" t="s">
        <v>36</v>
      </c>
      <c r="G140" s="57">
        <f>G137+G135+G129+G124+G119+G138</f>
        <v>5319978.2293297015</v>
      </c>
      <c r="H140" s="3"/>
      <c r="I140" s="289">
        <f>E140-G140</f>
        <v>67.736690000630915</v>
      </c>
      <c r="J140" s="1" t="s">
        <v>134</v>
      </c>
      <c r="K140" s="1">
        <f t="shared" si="6"/>
        <v>27</v>
      </c>
      <c r="L140" s="58"/>
    </row>
    <row r="141" spans="1:12" ht="16.5" thickTop="1" x14ac:dyDescent="0.25">
      <c r="A141" s="1">
        <f t="shared" si="5"/>
        <v>28</v>
      </c>
      <c r="B141" s="11"/>
      <c r="E141" s="19"/>
      <c r="G141" s="19"/>
      <c r="I141" s="267"/>
      <c r="J141" s="1"/>
      <c r="K141" s="1">
        <f t="shared" si="6"/>
        <v>28</v>
      </c>
    </row>
    <row r="142" spans="1:12" ht="18.75" x14ac:dyDescent="0.25">
      <c r="A142" s="1">
        <f t="shared" si="5"/>
        <v>29</v>
      </c>
      <c r="B142" s="9" t="s">
        <v>591</v>
      </c>
      <c r="E142" s="19"/>
      <c r="G142" s="19"/>
      <c r="I142" s="267"/>
      <c r="J142" s="1"/>
      <c r="K142" s="1">
        <f t="shared" si="6"/>
        <v>29</v>
      </c>
    </row>
    <row r="143" spans="1:12" x14ac:dyDescent="0.25">
      <c r="A143" s="1">
        <f t="shared" si="5"/>
        <v>30</v>
      </c>
      <c r="B143" s="11" t="s">
        <v>136</v>
      </c>
      <c r="E143" s="13">
        <f>E194</f>
        <v>0</v>
      </c>
      <c r="G143" s="13">
        <f>G194</f>
        <v>0</v>
      </c>
      <c r="I143" s="267">
        <f>E143-G143</f>
        <v>0</v>
      </c>
      <c r="J143" s="1" t="s">
        <v>137</v>
      </c>
      <c r="K143" s="1">
        <f t="shared" si="6"/>
        <v>30</v>
      </c>
    </row>
    <row r="144" spans="1:12" x14ac:dyDescent="0.25">
      <c r="A144" s="1">
        <f t="shared" si="5"/>
        <v>31</v>
      </c>
      <c r="B144" s="11" t="s">
        <v>138</v>
      </c>
      <c r="E144" s="16">
        <v>0</v>
      </c>
      <c r="G144" s="16">
        <v>0</v>
      </c>
      <c r="I144" s="290">
        <f>E144-G144</f>
        <v>0</v>
      </c>
      <c r="J144" s="1" t="s">
        <v>139</v>
      </c>
      <c r="K144" s="1">
        <f t="shared" si="6"/>
        <v>31</v>
      </c>
    </row>
    <row r="145" spans="1:11" x14ac:dyDescent="0.25">
      <c r="A145" s="1">
        <f t="shared" si="5"/>
        <v>32</v>
      </c>
      <c r="B145" s="4" t="s">
        <v>140</v>
      </c>
      <c r="E145" s="28">
        <f>SUM(E143:E144)</f>
        <v>0</v>
      </c>
      <c r="G145" s="28">
        <f>SUM(G143:G144)</f>
        <v>0</v>
      </c>
      <c r="I145" s="267">
        <f>SUM(I143:I144)</f>
        <v>0</v>
      </c>
      <c r="J145" s="1" t="s">
        <v>141</v>
      </c>
      <c r="K145" s="1">
        <f t="shared" si="6"/>
        <v>32</v>
      </c>
    </row>
    <row r="146" spans="1:11" x14ac:dyDescent="0.25">
      <c r="A146" s="1">
        <f t="shared" si="5"/>
        <v>33</v>
      </c>
      <c r="B146" s="11"/>
      <c r="E146" s="19"/>
      <c r="G146" s="19"/>
      <c r="I146" s="267"/>
      <c r="J146" s="1"/>
      <c r="K146" s="1">
        <f t="shared" si="6"/>
        <v>33</v>
      </c>
    </row>
    <row r="147" spans="1:11" ht="18.75" x14ac:dyDescent="0.25">
      <c r="A147" s="1">
        <f t="shared" si="5"/>
        <v>34</v>
      </c>
      <c r="B147" s="9" t="s">
        <v>592</v>
      </c>
      <c r="E147" s="19"/>
      <c r="G147" s="19"/>
      <c r="I147" s="267"/>
      <c r="J147" s="1"/>
      <c r="K147" s="1">
        <f t="shared" si="6"/>
        <v>34</v>
      </c>
    </row>
    <row r="148" spans="1:11" x14ac:dyDescent="0.25">
      <c r="A148" s="1">
        <f t="shared" si="5"/>
        <v>35</v>
      </c>
      <c r="B148" s="11" t="s">
        <v>143</v>
      </c>
      <c r="E148" s="13">
        <v>0</v>
      </c>
      <c r="G148" s="13">
        <v>0</v>
      </c>
      <c r="I148" s="267">
        <f>E148-G148</f>
        <v>0</v>
      </c>
      <c r="J148" s="1" t="s">
        <v>144</v>
      </c>
      <c r="K148" s="1">
        <f t="shared" si="6"/>
        <v>35</v>
      </c>
    </row>
    <row r="149" spans="1:11" x14ac:dyDescent="0.25">
      <c r="A149" s="1">
        <f t="shared" si="5"/>
        <v>36</v>
      </c>
      <c r="B149" s="4" t="s">
        <v>145</v>
      </c>
      <c r="E149" s="18">
        <v>0</v>
      </c>
      <c r="G149" s="18">
        <v>0</v>
      </c>
      <c r="I149" s="290">
        <f>E149-G149</f>
        <v>0</v>
      </c>
      <c r="J149" s="1" t="s">
        <v>146</v>
      </c>
      <c r="K149" s="1">
        <f t="shared" si="6"/>
        <v>36</v>
      </c>
    </row>
    <row r="150" spans="1:11" x14ac:dyDescent="0.25">
      <c r="A150" s="1">
        <f t="shared" si="5"/>
        <v>37</v>
      </c>
      <c r="B150" s="4" t="s">
        <v>147</v>
      </c>
      <c r="E150" s="28">
        <f>SUM(E148:E149)</f>
        <v>0</v>
      </c>
      <c r="G150" s="28">
        <f>SUM(G148:G149)</f>
        <v>0</v>
      </c>
      <c r="I150" s="267">
        <f>SUM(I148:I149)</f>
        <v>0</v>
      </c>
      <c r="J150" s="1" t="s">
        <v>148</v>
      </c>
      <c r="K150" s="1">
        <f t="shared" si="6"/>
        <v>37</v>
      </c>
    </row>
    <row r="151" spans="1:11" x14ac:dyDescent="0.25">
      <c r="A151" s="1">
        <f t="shared" si="5"/>
        <v>38</v>
      </c>
      <c r="B151" s="11"/>
      <c r="E151" s="19"/>
      <c r="G151" s="19"/>
      <c r="I151" s="267"/>
      <c r="J151" s="1"/>
      <c r="K151" s="1">
        <f t="shared" si="6"/>
        <v>38</v>
      </c>
    </row>
    <row r="152" spans="1:11" ht="18.75" x14ac:dyDescent="0.25">
      <c r="A152" s="1">
        <f t="shared" si="5"/>
        <v>39</v>
      </c>
      <c r="B152" s="9" t="s">
        <v>593</v>
      </c>
      <c r="E152" s="13">
        <v>0</v>
      </c>
      <c r="G152" s="13">
        <v>0</v>
      </c>
      <c r="I152" s="267">
        <f>E152-G152</f>
        <v>0</v>
      </c>
      <c r="J152" s="1" t="s">
        <v>150</v>
      </c>
      <c r="K152" s="1">
        <f t="shared" si="6"/>
        <v>39</v>
      </c>
    </row>
    <row r="153" spans="1:11" x14ac:dyDescent="0.25">
      <c r="A153" s="1"/>
      <c r="B153" s="11"/>
      <c r="G153" s="19"/>
      <c r="J153" s="1"/>
    </row>
    <row r="154" spans="1:11" x14ac:dyDescent="0.25">
      <c r="A154" s="1"/>
      <c r="B154" s="11"/>
      <c r="G154" s="19"/>
      <c r="J154" s="1"/>
    </row>
    <row r="155" spans="1:11" x14ac:dyDescent="0.25">
      <c r="A155" s="14" t="s">
        <v>36</v>
      </c>
      <c r="B155" s="34" t="str">
        <f>B98</f>
        <v>Items in BOLD have changed due to Tree Trimming O&amp;M error correction as compared to the original TO6 Cycle 1 filing per ER25-270 and cost adjustments included in TO6 Cycle 2 per ER26-632.</v>
      </c>
      <c r="G155" s="19"/>
      <c r="J155" s="1"/>
    </row>
    <row r="156" spans="1:11" ht="18.75" x14ac:dyDescent="0.25">
      <c r="A156" s="35">
        <v>1</v>
      </c>
      <c r="B156" s="11" t="str">
        <f>B44</f>
        <v>Amounts for TO6 C1 are as filed in TO6 Cycle 2 docket ER26-632.</v>
      </c>
      <c r="G156" s="19"/>
      <c r="J156" s="1"/>
    </row>
    <row r="157" spans="1:11" ht="18.75" x14ac:dyDescent="0.25">
      <c r="A157" s="35">
        <v>2</v>
      </c>
      <c r="B157" s="11" t="s">
        <v>151</v>
      </c>
      <c r="G157" s="19"/>
      <c r="J157" s="1"/>
    </row>
    <row r="158" spans="1:11" ht="18.75" x14ac:dyDescent="0.25">
      <c r="A158" s="35">
        <v>3</v>
      </c>
      <c r="B158" s="4" t="s">
        <v>92</v>
      </c>
      <c r="G158" s="19"/>
      <c r="J158" s="1"/>
    </row>
    <row r="159" spans="1:11" x14ac:dyDescent="0.25">
      <c r="A159" s="1"/>
      <c r="B159" s="3"/>
      <c r="G159" s="19"/>
      <c r="J159" s="1"/>
    </row>
    <row r="160" spans="1:11" x14ac:dyDescent="0.25">
      <c r="A160" s="1"/>
      <c r="B160" s="3"/>
      <c r="G160" s="19"/>
      <c r="J160" s="1"/>
    </row>
    <row r="161" spans="1:13" x14ac:dyDescent="0.25">
      <c r="A161" s="1"/>
      <c r="B161" s="377" t="s">
        <v>0</v>
      </c>
      <c r="C161" s="376"/>
      <c r="D161" s="376"/>
      <c r="E161" s="376"/>
      <c r="F161" s="376"/>
      <c r="G161" s="376"/>
      <c r="H161" s="376"/>
      <c r="I161" s="376"/>
      <c r="J161" s="376"/>
    </row>
    <row r="162" spans="1:13" x14ac:dyDescent="0.25">
      <c r="A162" s="1" t="s">
        <v>1</v>
      </c>
      <c r="B162" s="377" t="s">
        <v>2</v>
      </c>
      <c r="C162" s="376"/>
      <c r="D162" s="376"/>
      <c r="E162" s="376"/>
      <c r="F162" s="376"/>
      <c r="G162" s="376"/>
      <c r="H162" s="376"/>
      <c r="I162" s="376"/>
      <c r="J162" s="376"/>
    </row>
    <row r="163" spans="1:13" ht="17.25" x14ac:dyDescent="0.25">
      <c r="A163" s="1"/>
      <c r="B163" s="377" t="s">
        <v>3</v>
      </c>
      <c r="C163" s="378"/>
      <c r="D163" s="378"/>
      <c r="E163" s="378"/>
      <c r="F163" s="378"/>
      <c r="G163" s="378"/>
      <c r="H163" s="378"/>
      <c r="I163" s="378"/>
      <c r="J163" s="378"/>
    </row>
    <row r="164" spans="1:13" x14ac:dyDescent="0.25">
      <c r="A164" s="1"/>
      <c r="B164" s="373" t="str">
        <f>B5</f>
        <v>For the Base Period &amp; True-Up Period Ending December 31, 2023</v>
      </c>
      <c r="C164" s="374"/>
      <c r="D164" s="374"/>
      <c r="E164" s="374"/>
      <c r="F164" s="374"/>
      <c r="G164" s="374"/>
      <c r="H164" s="374"/>
      <c r="I164" s="374"/>
      <c r="J164" s="374"/>
    </row>
    <row r="165" spans="1:13" x14ac:dyDescent="0.25">
      <c r="A165" s="1"/>
      <c r="B165" s="375" t="s">
        <v>5</v>
      </c>
      <c r="C165" s="376"/>
      <c r="D165" s="376"/>
      <c r="E165" s="376"/>
      <c r="F165" s="376"/>
      <c r="G165" s="376"/>
      <c r="H165" s="376"/>
      <c r="I165" s="376"/>
      <c r="J165" s="376"/>
    </row>
    <row r="166" spans="1:13" x14ac:dyDescent="0.25">
      <c r="A166" s="1"/>
      <c r="B166" s="59"/>
      <c r="E166" s="254" t="s">
        <v>572</v>
      </c>
      <c r="F166"/>
      <c r="G166" s="254" t="s">
        <v>573</v>
      </c>
      <c r="H166"/>
      <c r="I166" s="254" t="s">
        <v>574</v>
      </c>
    </row>
    <row r="167" spans="1:13" ht="18.75" x14ac:dyDescent="0.25">
      <c r="A167" s="1" t="s">
        <v>6</v>
      </c>
      <c r="E167" s="255" t="str">
        <f>E8</f>
        <v xml:space="preserve">Revised TO6 C1 </v>
      </c>
      <c r="F167" s="34"/>
      <c r="G167" s="255" t="s">
        <v>576</v>
      </c>
      <c r="I167" s="256" t="s">
        <v>577</v>
      </c>
      <c r="J167" s="1"/>
      <c r="K167" s="1" t="s">
        <v>6</v>
      </c>
    </row>
    <row r="168" spans="1:13" x14ac:dyDescent="0.25">
      <c r="A168" s="1" t="s">
        <v>7</v>
      </c>
      <c r="B168" s="3" t="s">
        <v>1</v>
      </c>
      <c r="E168" s="7" t="s">
        <v>8</v>
      </c>
      <c r="G168" s="7" t="s">
        <v>8</v>
      </c>
      <c r="I168" s="259" t="s">
        <v>580</v>
      </c>
      <c r="J168" s="8" t="s">
        <v>9</v>
      </c>
      <c r="K168" s="1" t="s">
        <v>7</v>
      </c>
    </row>
    <row r="169" spans="1:13" x14ac:dyDescent="0.25">
      <c r="A169" s="1"/>
      <c r="B169" s="9" t="s">
        <v>152</v>
      </c>
      <c r="G169" s="6"/>
      <c r="J169" s="1"/>
    </row>
    <row r="170" spans="1:13" x14ac:dyDescent="0.25">
      <c r="A170" s="1">
        <v>1</v>
      </c>
      <c r="B170" s="49" t="s">
        <v>153</v>
      </c>
      <c r="G170" s="6"/>
      <c r="J170" s="1"/>
      <c r="K170" s="1">
        <f>A170</f>
        <v>1</v>
      </c>
    </row>
    <row r="171" spans="1:13" x14ac:dyDescent="0.25">
      <c r="A171" s="1">
        <f t="shared" ref="A171:A194" si="10">A170+1</f>
        <v>2</v>
      </c>
      <c r="B171" s="11" t="s">
        <v>96</v>
      </c>
      <c r="E171" s="13">
        <v>7990057.3968355898</v>
      </c>
      <c r="G171" s="13">
        <v>7990057.3968355898</v>
      </c>
      <c r="H171" s="22"/>
      <c r="I171" s="260">
        <f>E171-G171</f>
        <v>0</v>
      </c>
      <c r="J171" s="1" t="s">
        <v>154</v>
      </c>
      <c r="K171" s="1">
        <f t="shared" ref="K171:K194" si="11">K170+1</f>
        <v>2</v>
      </c>
      <c r="L171" s="60"/>
    </row>
    <row r="172" spans="1:13" x14ac:dyDescent="0.25">
      <c r="A172" s="1">
        <f t="shared" si="10"/>
        <v>3</v>
      </c>
      <c r="B172" s="11" t="s">
        <v>155</v>
      </c>
      <c r="E172" s="16">
        <v>23810.070405144139</v>
      </c>
      <c r="G172" s="16">
        <v>23810.070405144139</v>
      </c>
      <c r="H172" s="22"/>
      <c r="I172" s="261">
        <f>E172-G172</f>
        <v>0</v>
      </c>
      <c r="J172" s="1" t="s">
        <v>156</v>
      </c>
      <c r="K172" s="1">
        <f t="shared" si="11"/>
        <v>3</v>
      </c>
      <c r="L172" s="61"/>
    </row>
    <row r="173" spans="1:13" x14ac:dyDescent="0.25">
      <c r="A173" s="1">
        <f t="shared" si="10"/>
        <v>4</v>
      </c>
      <c r="B173" s="11" t="s">
        <v>100</v>
      </c>
      <c r="E173" s="16">
        <v>118679.32221898218</v>
      </c>
      <c r="G173" s="16">
        <v>118679.32221898218</v>
      </c>
      <c r="H173" s="3"/>
      <c r="I173" s="261">
        <f t="shared" ref="I173:I174" si="12">E173-G173</f>
        <v>0</v>
      </c>
      <c r="J173" s="1" t="s">
        <v>157</v>
      </c>
      <c r="K173" s="1">
        <f t="shared" si="11"/>
        <v>4</v>
      </c>
      <c r="M173" s="62"/>
    </row>
    <row r="174" spans="1:13" x14ac:dyDescent="0.25">
      <c r="A174" s="1">
        <f t="shared" si="10"/>
        <v>5</v>
      </c>
      <c r="B174" s="11" t="s">
        <v>102</v>
      </c>
      <c r="C174" s="1"/>
      <c r="D174" s="1"/>
      <c r="E174" s="18">
        <v>336812.87323412113</v>
      </c>
      <c r="F174" s="1"/>
      <c r="G174" s="18">
        <v>336812.87323412113</v>
      </c>
      <c r="H174" s="3"/>
      <c r="I174" s="262">
        <f t="shared" si="12"/>
        <v>0</v>
      </c>
      <c r="J174" s="1" t="s">
        <v>158</v>
      </c>
      <c r="K174" s="1">
        <f t="shared" si="11"/>
        <v>5</v>
      </c>
    </row>
    <row r="175" spans="1:13" x14ac:dyDescent="0.25">
      <c r="A175" s="1">
        <f t="shared" si="10"/>
        <v>6</v>
      </c>
      <c r="B175" s="11" t="s">
        <v>159</v>
      </c>
      <c r="E175" s="64">
        <f>SUM(E171:E174)</f>
        <v>8469359.6626938377</v>
      </c>
      <c r="G175" s="64">
        <f>SUM(G171:G174)</f>
        <v>8469359.6626938377</v>
      </c>
      <c r="H175" s="22"/>
      <c r="I175" s="292">
        <f>SUM(I171:I174)</f>
        <v>0</v>
      </c>
      <c r="J175" s="1" t="s">
        <v>105</v>
      </c>
      <c r="K175" s="1">
        <f t="shared" si="11"/>
        <v>6</v>
      </c>
      <c r="L175" s="61"/>
    </row>
    <row r="176" spans="1:13" x14ac:dyDescent="0.25">
      <c r="A176" s="1">
        <f t="shared" si="10"/>
        <v>7</v>
      </c>
      <c r="C176" s="1"/>
      <c r="D176" s="1"/>
      <c r="E176" s="6"/>
      <c r="F176" s="1"/>
      <c r="G176" s="6"/>
      <c r="I176" s="34"/>
      <c r="J176" s="1"/>
      <c r="K176" s="1">
        <f t="shared" si="11"/>
        <v>7</v>
      </c>
    </row>
    <row r="177" spans="1:11" x14ac:dyDescent="0.25">
      <c r="A177" s="1">
        <f t="shared" si="10"/>
        <v>8</v>
      </c>
      <c r="B177" s="63" t="s">
        <v>160</v>
      </c>
      <c r="E177" s="6"/>
      <c r="G177" s="6"/>
      <c r="I177" s="34"/>
      <c r="J177" s="1"/>
      <c r="K177" s="1">
        <f t="shared" si="11"/>
        <v>8</v>
      </c>
    </row>
    <row r="178" spans="1:11" x14ac:dyDescent="0.25">
      <c r="A178" s="1">
        <f t="shared" si="10"/>
        <v>9</v>
      </c>
      <c r="B178" s="4" t="s">
        <v>161</v>
      </c>
      <c r="E178" s="13">
        <v>1933499.1032278647</v>
      </c>
      <c r="G178" s="13">
        <v>1933499.1032278647</v>
      </c>
      <c r="H178" s="22"/>
      <c r="I178" s="260">
        <f>E178-G178</f>
        <v>0</v>
      </c>
      <c r="J178" s="1" t="s">
        <v>162</v>
      </c>
      <c r="K178" s="1">
        <f t="shared" si="11"/>
        <v>9</v>
      </c>
    </row>
    <row r="179" spans="1:11" x14ac:dyDescent="0.25">
      <c r="A179" s="1">
        <f t="shared" si="10"/>
        <v>10</v>
      </c>
      <c r="B179" s="4" t="s">
        <v>163</v>
      </c>
      <c r="E179" s="16">
        <v>14658.345197067425</v>
      </c>
      <c r="G179" s="16">
        <v>14658.345197067425</v>
      </c>
      <c r="H179" s="22"/>
      <c r="I179" s="261">
        <f t="shared" ref="I179:I181" si="13">E179-G179</f>
        <v>0</v>
      </c>
      <c r="J179" s="1" t="s">
        <v>164</v>
      </c>
      <c r="K179" s="1">
        <f t="shared" si="11"/>
        <v>10</v>
      </c>
    </row>
    <row r="180" spans="1:11" x14ac:dyDescent="0.25">
      <c r="A180" s="1">
        <f t="shared" si="10"/>
        <v>11</v>
      </c>
      <c r="B180" s="4" t="s">
        <v>165</v>
      </c>
      <c r="E180" s="16">
        <v>51119.837024610781</v>
      </c>
      <c r="G180" s="16">
        <v>51119.837024610781</v>
      </c>
      <c r="H180" s="3"/>
      <c r="I180" s="261">
        <f t="shared" si="13"/>
        <v>0</v>
      </c>
      <c r="J180" s="1" t="s">
        <v>166</v>
      </c>
      <c r="K180" s="1">
        <f t="shared" si="11"/>
        <v>11</v>
      </c>
    </row>
    <row r="181" spans="1:11" x14ac:dyDescent="0.25">
      <c r="A181" s="1">
        <f t="shared" si="10"/>
        <v>12</v>
      </c>
      <c r="B181" s="4" t="s">
        <v>167</v>
      </c>
      <c r="E181" s="18">
        <v>140292.61554820111</v>
      </c>
      <c r="G181" s="18">
        <v>140292.61554820111</v>
      </c>
      <c r="H181" s="3"/>
      <c r="I181" s="262">
        <f t="shared" si="13"/>
        <v>0</v>
      </c>
      <c r="J181" s="1" t="s">
        <v>168</v>
      </c>
      <c r="K181" s="1">
        <f t="shared" si="11"/>
        <v>12</v>
      </c>
    </row>
    <row r="182" spans="1:11" x14ac:dyDescent="0.25">
      <c r="A182" s="1">
        <f t="shared" si="10"/>
        <v>13</v>
      </c>
      <c r="B182" s="61" t="s">
        <v>169</v>
      </c>
      <c r="C182" s="61"/>
      <c r="D182" s="61"/>
      <c r="E182" s="64">
        <f>SUM(E178:E181)</f>
        <v>2139569.9009977439</v>
      </c>
      <c r="F182" s="61"/>
      <c r="G182" s="64">
        <f>SUM(G178:G181)</f>
        <v>2139569.9009977439</v>
      </c>
      <c r="H182" s="22"/>
      <c r="I182" s="292">
        <f>SUM(I178:I181)</f>
        <v>0</v>
      </c>
      <c r="J182" s="1" t="s">
        <v>170</v>
      </c>
      <c r="K182" s="1">
        <f t="shared" si="11"/>
        <v>13</v>
      </c>
    </row>
    <row r="183" spans="1:11" x14ac:dyDescent="0.25">
      <c r="A183" s="1">
        <f t="shared" si="10"/>
        <v>14</v>
      </c>
      <c r="B183" s="61"/>
      <c r="C183" s="61"/>
      <c r="D183" s="61"/>
      <c r="E183" s="15"/>
      <c r="F183" s="61"/>
      <c r="G183" s="15"/>
      <c r="I183" s="258"/>
      <c r="J183" s="1"/>
      <c r="K183" s="1">
        <f t="shared" si="11"/>
        <v>14</v>
      </c>
    </row>
    <row r="184" spans="1:11" x14ac:dyDescent="0.25">
      <c r="A184" s="1">
        <f t="shared" si="10"/>
        <v>15</v>
      </c>
      <c r="B184" s="49" t="s">
        <v>95</v>
      </c>
      <c r="C184" s="61"/>
      <c r="D184" s="61"/>
      <c r="E184" s="15"/>
      <c r="F184" s="61"/>
      <c r="G184" s="15"/>
      <c r="I184" s="258"/>
      <c r="J184" s="1"/>
      <c r="K184" s="1">
        <f t="shared" si="11"/>
        <v>15</v>
      </c>
    </row>
    <row r="185" spans="1:11" x14ac:dyDescent="0.25">
      <c r="A185" s="1">
        <f t="shared" si="10"/>
        <v>16</v>
      </c>
      <c r="B185" s="11" t="s">
        <v>96</v>
      </c>
      <c r="E185" s="19">
        <f>+E171-E178</f>
        <v>6056558.2936077248</v>
      </c>
      <c r="G185" s="19">
        <f>+G171-G178</f>
        <v>6056558.2936077248</v>
      </c>
      <c r="H185" s="22"/>
      <c r="I185" s="260">
        <f>E185-G185</f>
        <v>0</v>
      </c>
      <c r="J185" s="1" t="s">
        <v>171</v>
      </c>
      <c r="K185" s="1">
        <f t="shared" si="11"/>
        <v>16</v>
      </c>
    </row>
    <row r="186" spans="1:11" x14ac:dyDescent="0.25">
      <c r="A186" s="1">
        <f t="shared" si="10"/>
        <v>17</v>
      </c>
      <c r="B186" s="11" t="s">
        <v>98</v>
      </c>
      <c r="E186" s="15">
        <f>+E172-E179</f>
        <v>9151.7252080767139</v>
      </c>
      <c r="G186" s="15">
        <f>+G172-G179</f>
        <v>9151.7252080767139</v>
      </c>
      <c r="H186" s="22"/>
      <c r="I186" s="261">
        <f t="shared" ref="I186:I188" si="14">E186-G186</f>
        <v>0</v>
      </c>
      <c r="J186" s="1" t="s">
        <v>172</v>
      </c>
      <c r="K186" s="1">
        <f t="shared" si="11"/>
        <v>17</v>
      </c>
    </row>
    <row r="187" spans="1:11" x14ac:dyDescent="0.25">
      <c r="A187" s="1">
        <f t="shared" si="10"/>
        <v>18</v>
      </c>
      <c r="B187" s="11" t="s">
        <v>100</v>
      </c>
      <c r="E187" s="15">
        <f>+E173-E180</f>
        <v>67559.485194371402</v>
      </c>
      <c r="G187" s="15">
        <f>+G173-G180</f>
        <v>67559.485194371402</v>
      </c>
      <c r="I187" s="261">
        <f t="shared" si="14"/>
        <v>0</v>
      </c>
      <c r="J187" s="1" t="s">
        <v>173</v>
      </c>
      <c r="K187" s="1">
        <f t="shared" si="11"/>
        <v>18</v>
      </c>
    </row>
    <row r="188" spans="1:11" x14ac:dyDescent="0.25">
      <c r="A188" s="1">
        <f t="shared" si="10"/>
        <v>19</v>
      </c>
      <c r="B188" s="11" t="s">
        <v>102</v>
      </c>
      <c r="E188" s="65">
        <f>+E174-E181</f>
        <v>196520.25768592002</v>
      </c>
      <c r="G188" s="65">
        <f>+G174-G181</f>
        <v>196520.25768592002</v>
      </c>
      <c r="I188" s="261">
        <f t="shared" si="14"/>
        <v>0</v>
      </c>
      <c r="J188" s="1" t="s">
        <v>174</v>
      </c>
      <c r="K188" s="1">
        <f t="shared" si="11"/>
        <v>19</v>
      </c>
    </row>
    <row r="189" spans="1:11" ht="16.5" thickBot="1" x14ac:dyDescent="0.3">
      <c r="A189" s="1">
        <f t="shared" si="10"/>
        <v>20</v>
      </c>
      <c r="B189" s="4" t="s">
        <v>104</v>
      </c>
      <c r="E189" s="38">
        <f>SUM(E185:E188)</f>
        <v>6329789.7616960928</v>
      </c>
      <c r="G189" s="38">
        <f>SUM(G185:G188)</f>
        <v>6329789.7616960928</v>
      </c>
      <c r="H189" s="22"/>
      <c r="I189" s="293">
        <f>SUM(I185:I188)</f>
        <v>0</v>
      </c>
      <c r="J189" s="1" t="s">
        <v>175</v>
      </c>
      <c r="K189" s="1">
        <f t="shared" si="11"/>
        <v>20</v>
      </c>
    </row>
    <row r="190" spans="1:11" ht="16.5" thickTop="1" x14ac:dyDescent="0.25">
      <c r="A190" s="1">
        <f t="shared" si="10"/>
        <v>21</v>
      </c>
      <c r="E190" s="19"/>
      <c r="G190" s="19"/>
      <c r="I190" s="270"/>
      <c r="J190" s="1"/>
      <c r="K190" s="1">
        <f t="shared" si="11"/>
        <v>21</v>
      </c>
    </row>
    <row r="191" spans="1:11" ht="18.75" x14ac:dyDescent="0.25">
      <c r="A191" s="1">
        <f t="shared" si="10"/>
        <v>22</v>
      </c>
      <c r="B191" s="9" t="s">
        <v>176</v>
      </c>
      <c r="E191" s="19"/>
      <c r="G191" s="19"/>
      <c r="I191" s="270"/>
      <c r="J191" s="1"/>
      <c r="K191" s="1">
        <f t="shared" si="11"/>
        <v>22</v>
      </c>
    </row>
    <row r="192" spans="1:11" x14ac:dyDescent="0.25">
      <c r="A192" s="1">
        <f t="shared" si="10"/>
        <v>23</v>
      </c>
      <c r="B192" s="11" t="s">
        <v>177</v>
      </c>
      <c r="E192" s="13">
        <v>0</v>
      </c>
      <c r="G192" s="13">
        <v>0</v>
      </c>
      <c r="I192" s="267">
        <f>E192-G192</f>
        <v>0</v>
      </c>
      <c r="J192" s="1" t="s">
        <v>178</v>
      </c>
      <c r="K192" s="1">
        <f t="shared" si="11"/>
        <v>23</v>
      </c>
    </row>
    <row r="193" spans="1:15" x14ac:dyDescent="0.25">
      <c r="A193" s="1">
        <f t="shared" si="10"/>
        <v>24</v>
      </c>
      <c r="B193" s="4" t="s">
        <v>179</v>
      </c>
      <c r="E193" s="18">
        <v>0</v>
      </c>
      <c r="G193" s="18">
        <v>0</v>
      </c>
      <c r="I193" s="294">
        <f>E193-G193</f>
        <v>0</v>
      </c>
      <c r="J193" s="1" t="s">
        <v>180</v>
      </c>
      <c r="K193" s="1">
        <f t="shared" si="11"/>
        <v>24</v>
      </c>
    </row>
    <row r="194" spans="1:15" ht="16.5" thickBot="1" x14ac:dyDescent="0.3">
      <c r="A194" s="1">
        <f t="shared" si="10"/>
        <v>25</v>
      </c>
      <c r="B194" s="11" t="s">
        <v>181</v>
      </c>
      <c r="E194" s="57">
        <f>E192-E193</f>
        <v>0</v>
      </c>
      <c r="G194" s="57">
        <f>G192-G193</f>
        <v>0</v>
      </c>
      <c r="I194" s="293">
        <f>E194-G194</f>
        <v>0</v>
      </c>
      <c r="J194" s="1" t="s">
        <v>182</v>
      </c>
      <c r="K194" s="1">
        <f t="shared" si="11"/>
        <v>25</v>
      </c>
    </row>
    <row r="195" spans="1:15" ht="16.5" thickTop="1" x14ac:dyDescent="0.25">
      <c r="A195" s="1"/>
      <c r="B195" s="11"/>
      <c r="G195" s="19"/>
      <c r="J195" s="1"/>
    </row>
    <row r="196" spans="1:15" x14ac:dyDescent="0.25">
      <c r="A196" s="1"/>
      <c r="B196" s="11"/>
      <c r="G196" s="19"/>
      <c r="J196" s="1"/>
    </row>
    <row r="197" spans="1:15" x14ac:dyDescent="0.25">
      <c r="A197" s="14"/>
      <c r="B197" s="291"/>
      <c r="G197" s="19"/>
      <c r="J197" s="1"/>
    </row>
    <row r="198" spans="1:15" ht="18.75" x14ac:dyDescent="0.25">
      <c r="A198" s="35">
        <v>1</v>
      </c>
      <c r="B198" s="4" t="str">
        <f>B44</f>
        <v>Amounts for TO6 C1 are as filed in TO6 Cycle 2 docket ER26-632.</v>
      </c>
      <c r="G198" s="19"/>
      <c r="J198" s="1"/>
    </row>
    <row r="199" spans="1:15" ht="18.75" x14ac:dyDescent="0.25">
      <c r="A199" s="35">
        <v>2</v>
      </c>
      <c r="B199" s="4" t="s">
        <v>183</v>
      </c>
      <c r="G199" s="19"/>
      <c r="J199" s="1"/>
    </row>
    <row r="200" spans="1:15" x14ac:dyDescent="0.25">
      <c r="M200" s="295"/>
      <c r="O200" s="295"/>
    </row>
    <row r="201" spans="1:15" x14ac:dyDescent="0.25">
      <c r="G201" s="58"/>
    </row>
    <row r="203" spans="1:15" x14ac:dyDescent="0.25">
      <c r="G203" s="296"/>
    </row>
    <row r="205" spans="1:15" x14ac:dyDescent="0.25">
      <c r="G205" s="58"/>
    </row>
  </sheetData>
  <mergeCells count="20"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  <mergeCell ref="B164:J164"/>
    <mergeCell ref="B165:J165"/>
    <mergeCell ref="B107:J107"/>
    <mergeCell ref="B108:J108"/>
    <mergeCell ref="B109:J109"/>
    <mergeCell ref="B161:J161"/>
    <mergeCell ref="B162:J162"/>
    <mergeCell ref="B163:J163"/>
  </mergeCells>
  <printOptions horizontalCentered="1"/>
  <pageMargins left="0.25" right="0.25" top="0.5" bottom="0.5" header="0.35" footer="0.25"/>
  <pageSetup scale="47" orientation="portrait" r:id="rId1"/>
  <headerFooter scaleWithDoc="0">
    <oddFooter>&amp;L&amp;A&amp;CPage 2.&amp;P&amp;R&amp;F</oddFooter>
  </headerFooter>
  <rowBreaks count="3" manualBreakCount="3">
    <brk id="47" max="16383" man="1"/>
    <brk id="104" max="16383" man="1"/>
    <brk id="159" max="16383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5C0C-407E-4FDD-A5CE-AC6148B91197}">
  <dimension ref="A1:J195"/>
  <sheetViews>
    <sheetView zoomScale="80" zoomScaleNormal="80" workbookViewId="0">
      <selection activeCell="A153" sqref="A153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5703125" style="4" customWidth="1"/>
    <col min="5" max="5" width="19.42578125" style="4" bestFit="1" customWidth="1"/>
    <col min="6" max="6" width="1.5703125" style="4" customWidth="1"/>
    <col min="7" max="7" width="51.42578125" style="4" customWidth="1"/>
    <col min="8" max="8" width="5.140625" style="1" customWidth="1"/>
    <col min="9" max="9" width="11.42578125" style="4" bestFit="1" customWidth="1"/>
    <col min="10" max="10" width="9.42578125" style="4" bestFit="1" customWidth="1"/>
    <col min="11" max="11" width="11.42578125" style="4" bestFit="1" customWidth="1"/>
    <col min="12" max="12" width="9.85546875" style="4" bestFit="1" customWidth="1"/>
    <col min="13" max="16384" width="9.140625" style="4"/>
  </cols>
  <sheetData>
    <row r="1" spans="1:10" x14ac:dyDescent="0.25">
      <c r="A1" s="214"/>
    </row>
    <row r="2" spans="1:10" x14ac:dyDescent="0.25">
      <c r="A2" s="1"/>
      <c r="B2" s="377" t="s">
        <v>0</v>
      </c>
      <c r="C2" s="376"/>
      <c r="D2" s="376"/>
      <c r="E2" s="376"/>
      <c r="F2" s="376"/>
      <c r="G2" s="376"/>
    </row>
    <row r="3" spans="1:10" x14ac:dyDescent="0.25">
      <c r="A3" s="1" t="s">
        <v>1</v>
      </c>
      <c r="B3" s="377" t="s">
        <v>2</v>
      </c>
      <c r="C3" s="376"/>
      <c r="D3" s="376"/>
      <c r="E3" s="376"/>
      <c r="F3" s="376"/>
      <c r="G3" s="376"/>
    </row>
    <row r="4" spans="1:10" ht="17.25" x14ac:dyDescent="0.25">
      <c r="A4" s="1"/>
      <c r="B4" s="377" t="s">
        <v>3</v>
      </c>
      <c r="C4" s="378"/>
      <c r="D4" s="378"/>
      <c r="E4" s="378"/>
      <c r="F4" s="378"/>
      <c r="G4" s="378"/>
    </row>
    <row r="5" spans="1:10" x14ac:dyDescent="0.25">
      <c r="A5" s="1"/>
      <c r="B5" s="379" t="s">
        <v>4</v>
      </c>
      <c r="C5" s="379"/>
      <c r="D5" s="379"/>
      <c r="E5" s="379"/>
      <c r="F5" s="379"/>
      <c r="G5" s="379"/>
    </row>
    <row r="6" spans="1:10" x14ac:dyDescent="0.25">
      <c r="A6" s="1"/>
      <c r="B6" s="375" t="s">
        <v>5</v>
      </c>
      <c r="C6" s="376"/>
      <c r="D6" s="376"/>
      <c r="E6" s="376"/>
      <c r="F6" s="376"/>
      <c r="G6" s="376"/>
    </row>
    <row r="7" spans="1:10" x14ac:dyDescent="0.25">
      <c r="A7" s="1"/>
      <c r="B7" s="5"/>
      <c r="C7" s="3"/>
      <c r="D7" s="3"/>
      <c r="E7" s="3"/>
      <c r="F7" s="3"/>
      <c r="G7" s="3"/>
    </row>
    <row r="8" spans="1:10" x14ac:dyDescent="0.25">
      <c r="A8" s="1" t="s">
        <v>6</v>
      </c>
      <c r="E8" s="6"/>
      <c r="G8" s="1"/>
      <c r="H8" s="1" t="s">
        <v>6</v>
      </c>
    </row>
    <row r="9" spans="1:10" ht="15.75" customHeight="1" x14ac:dyDescent="0.25">
      <c r="A9" s="1" t="s">
        <v>7</v>
      </c>
      <c r="B9" s="3" t="s">
        <v>1</v>
      </c>
      <c r="E9" s="7" t="s">
        <v>8</v>
      </c>
      <c r="G9" s="8" t="s">
        <v>9</v>
      </c>
      <c r="H9" s="1" t="s">
        <v>7</v>
      </c>
    </row>
    <row r="10" spans="1:10" x14ac:dyDescent="0.25">
      <c r="A10" s="1"/>
      <c r="B10" s="9" t="s">
        <v>10</v>
      </c>
      <c r="E10" s="10"/>
      <c r="G10" s="1"/>
    </row>
    <row r="11" spans="1:10" x14ac:dyDescent="0.25">
      <c r="A11" s="1">
        <v>1</v>
      </c>
      <c r="B11" s="11" t="s">
        <v>11</v>
      </c>
      <c r="C11" s="12"/>
      <c r="D11" s="12"/>
      <c r="E11" s="218">
        <f>+'Pg5 Rev True-Up Stmt AH'!E20</f>
        <v>117804.10877000001</v>
      </c>
      <c r="F11" s="14" t="s">
        <v>36</v>
      </c>
      <c r="G11" s="1" t="s">
        <v>658</v>
      </c>
      <c r="H11" s="1">
        <f>A11</f>
        <v>1</v>
      </c>
      <c r="I11" s="11"/>
    </row>
    <row r="12" spans="1:10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G12" s="1"/>
      <c r="H12" s="1">
        <f t="shared" ref="H12:H40" si="1">H11+1</f>
        <v>2</v>
      </c>
      <c r="I12" s="11"/>
    </row>
    <row r="13" spans="1:10" x14ac:dyDescent="0.25">
      <c r="A13" s="1">
        <f t="shared" si="0"/>
        <v>3</v>
      </c>
      <c r="B13" s="11" t="s">
        <v>13</v>
      </c>
      <c r="C13" s="12"/>
      <c r="D13" s="12"/>
      <c r="E13" s="16">
        <v>100674.79858886809</v>
      </c>
      <c r="F13" s="14"/>
      <c r="G13" s="1" t="s">
        <v>14</v>
      </c>
      <c r="H13" s="1">
        <f t="shared" si="1"/>
        <v>3</v>
      </c>
      <c r="I13" s="11"/>
    </row>
    <row r="14" spans="1:10" x14ac:dyDescent="0.25">
      <c r="A14" s="1">
        <f t="shared" si="0"/>
        <v>4</v>
      </c>
      <c r="B14" s="11"/>
      <c r="C14" s="12"/>
      <c r="D14" s="12"/>
      <c r="E14" s="15"/>
      <c r="F14" s="3"/>
      <c r="G14" s="1"/>
      <c r="H14" s="1">
        <f t="shared" si="1"/>
        <v>4</v>
      </c>
      <c r="J14" s="17"/>
    </row>
    <row r="15" spans="1:10" x14ac:dyDescent="0.25">
      <c r="A15" s="1">
        <f t="shared" si="0"/>
        <v>5</v>
      </c>
      <c r="B15" s="11" t="s">
        <v>15</v>
      </c>
      <c r="C15" s="12"/>
      <c r="D15" s="12"/>
      <c r="E15" s="18">
        <v>0</v>
      </c>
      <c r="G15" s="1" t="s">
        <v>16</v>
      </c>
      <c r="H15" s="1">
        <f t="shared" si="1"/>
        <v>5</v>
      </c>
      <c r="J15" s="17"/>
    </row>
    <row r="16" spans="1:10" x14ac:dyDescent="0.25">
      <c r="A16" s="1">
        <f t="shared" si="0"/>
        <v>6</v>
      </c>
      <c r="B16" s="11" t="s">
        <v>17</v>
      </c>
      <c r="C16" s="12"/>
      <c r="D16" s="12"/>
      <c r="E16" s="216">
        <f>E11+E13+E15</f>
        <v>218478.90735886811</v>
      </c>
      <c r="F16" s="14" t="s">
        <v>36</v>
      </c>
      <c r="G16" s="1" t="s">
        <v>18</v>
      </c>
      <c r="H16" s="1">
        <f t="shared" si="1"/>
        <v>6</v>
      </c>
      <c r="I16" s="1"/>
      <c r="J16" s="17"/>
    </row>
    <row r="17" spans="1:9" x14ac:dyDescent="0.25">
      <c r="A17" s="1">
        <f t="shared" si="0"/>
        <v>7</v>
      </c>
      <c r="E17" s="20"/>
      <c r="G17" s="1"/>
      <c r="H17" s="1">
        <f t="shared" si="1"/>
        <v>7</v>
      </c>
    </row>
    <row r="18" spans="1:9" x14ac:dyDescent="0.25">
      <c r="A18" s="1">
        <f t="shared" si="0"/>
        <v>8</v>
      </c>
      <c r="B18" s="4" t="s">
        <v>19</v>
      </c>
      <c r="C18" s="12"/>
      <c r="D18" s="12"/>
      <c r="E18" s="21">
        <v>279272.80829887092</v>
      </c>
      <c r="F18" s="22"/>
      <c r="G18" s="1" t="s">
        <v>20</v>
      </c>
      <c r="H18" s="1">
        <f t="shared" si="1"/>
        <v>8</v>
      </c>
    </row>
    <row r="19" spans="1:9" x14ac:dyDescent="0.25">
      <c r="A19" s="1">
        <f t="shared" si="0"/>
        <v>9</v>
      </c>
      <c r="E19" s="23" t="s">
        <v>1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4" t="s">
        <v>21</v>
      </c>
      <c r="E20" s="24">
        <v>0</v>
      </c>
      <c r="G20" s="1" t="s">
        <v>22</v>
      </c>
      <c r="H20" s="1">
        <f t="shared" si="1"/>
        <v>10</v>
      </c>
      <c r="I20" s="11"/>
    </row>
    <row r="21" spans="1:9" x14ac:dyDescent="0.25">
      <c r="A21" s="1">
        <f t="shared" si="0"/>
        <v>11</v>
      </c>
      <c r="E21" s="23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4" t="s">
        <v>23</v>
      </c>
      <c r="C22" s="12"/>
      <c r="D22" s="12"/>
      <c r="E22" s="16">
        <v>71348.362928506802</v>
      </c>
      <c r="F22" s="3"/>
      <c r="G22" s="1" t="s">
        <v>24</v>
      </c>
      <c r="H22" s="1">
        <f t="shared" si="1"/>
        <v>12</v>
      </c>
      <c r="I22" s="11"/>
    </row>
    <row r="23" spans="1:9" x14ac:dyDescent="0.25">
      <c r="A23" s="1">
        <f t="shared" si="0"/>
        <v>13</v>
      </c>
      <c r="B23" s="11"/>
      <c r="C23" s="12"/>
      <c r="D23" s="12"/>
      <c r="E23" s="15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4" t="s">
        <v>25</v>
      </c>
      <c r="C24" s="12"/>
      <c r="D24" s="12"/>
      <c r="E24" s="18">
        <v>3846.2646305403759</v>
      </c>
      <c r="F24" s="3"/>
      <c r="G24" s="1" t="s">
        <v>26</v>
      </c>
      <c r="H24" s="1">
        <f t="shared" si="1"/>
        <v>14</v>
      </c>
      <c r="I24" s="11"/>
    </row>
    <row r="25" spans="1:9" x14ac:dyDescent="0.25">
      <c r="A25" s="1">
        <f t="shared" si="0"/>
        <v>15</v>
      </c>
      <c r="B25" s="11" t="s">
        <v>27</v>
      </c>
      <c r="C25" s="12"/>
      <c r="D25" s="12"/>
      <c r="E25" s="216">
        <f>SUM(E16+E18+E20+E22+E24)</f>
        <v>572946.34321678628</v>
      </c>
      <c r="F25" s="14" t="s">
        <v>36</v>
      </c>
      <c r="G25" s="1" t="s">
        <v>28</v>
      </c>
      <c r="H25" s="1">
        <f t="shared" si="1"/>
        <v>15</v>
      </c>
    </row>
    <row r="26" spans="1:9" x14ac:dyDescent="0.25">
      <c r="A26" s="1">
        <f t="shared" si="0"/>
        <v>16</v>
      </c>
      <c r="B26" s="11"/>
      <c r="C26" s="12"/>
      <c r="D26" s="12"/>
      <c r="E26" s="25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11" t="s">
        <v>29</v>
      </c>
      <c r="C27" s="12"/>
      <c r="D27" s="12"/>
      <c r="E27" s="26">
        <f>'Pg 12 As Filed Stmt AV'!G149</f>
        <v>9.3026367903775511E-2</v>
      </c>
      <c r="G27" s="1" t="s">
        <v>30</v>
      </c>
      <c r="H27" s="1">
        <f t="shared" si="1"/>
        <v>17</v>
      </c>
    </row>
    <row r="28" spans="1:9" x14ac:dyDescent="0.25">
      <c r="A28" s="1">
        <f t="shared" si="0"/>
        <v>18</v>
      </c>
      <c r="B28" s="11" t="s">
        <v>31</v>
      </c>
      <c r="C28" s="12"/>
      <c r="D28" s="12"/>
      <c r="E28" s="252">
        <f>E138</f>
        <v>5320045.9660197021</v>
      </c>
      <c r="F28" s="14" t="s">
        <v>36</v>
      </c>
      <c r="G28" s="1" t="s">
        <v>32</v>
      </c>
      <c r="H28" s="1">
        <f t="shared" si="1"/>
        <v>18</v>
      </c>
    </row>
    <row r="29" spans="1:9" x14ac:dyDescent="0.25">
      <c r="A29" s="1">
        <f t="shared" si="0"/>
        <v>19</v>
      </c>
      <c r="B29" s="4" t="s">
        <v>33</v>
      </c>
      <c r="C29" s="12"/>
      <c r="D29" s="12"/>
      <c r="E29" s="30">
        <f>E28*E27</f>
        <v>494904.5532999456</v>
      </c>
      <c r="F29" s="14" t="s">
        <v>36</v>
      </c>
      <c r="G29" s="1" t="s">
        <v>34</v>
      </c>
      <c r="H29" s="1">
        <f t="shared" si="1"/>
        <v>19</v>
      </c>
    </row>
    <row r="30" spans="1:9" x14ac:dyDescent="0.25">
      <c r="A30" s="1">
        <f t="shared" si="0"/>
        <v>20</v>
      </c>
      <c r="C30" s="12"/>
      <c r="D30" s="12"/>
      <c r="E30" s="25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11" t="s">
        <v>35</v>
      </c>
      <c r="C31" s="12"/>
      <c r="D31" s="15"/>
      <c r="E31" s="26">
        <f>'Pg 12 As Filed Stmt AV'!G183</f>
        <v>0</v>
      </c>
      <c r="G31" s="1" t="s">
        <v>37</v>
      </c>
      <c r="H31" s="1">
        <f t="shared" si="1"/>
        <v>21</v>
      </c>
      <c r="I31" s="11"/>
    </row>
    <row r="32" spans="1:9" x14ac:dyDescent="0.25">
      <c r="A32" s="1">
        <f t="shared" si="0"/>
        <v>22</v>
      </c>
      <c r="B32" s="11" t="s">
        <v>31</v>
      </c>
      <c r="C32" s="12"/>
      <c r="D32" s="12"/>
      <c r="E32" s="252">
        <f>E138-E121</f>
        <v>5320045.9660197021</v>
      </c>
      <c r="F32" s="14" t="s">
        <v>36</v>
      </c>
      <c r="G32" s="1" t="s">
        <v>38</v>
      </c>
      <c r="H32" s="1">
        <f t="shared" si="1"/>
        <v>22</v>
      </c>
    </row>
    <row r="33" spans="1:9" x14ac:dyDescent="0.25">
      <c r="A33" s="1">
        <f t="shared" si="0"/>
        <v>23</v>
      </c>
      <c r="B33" s="4" t="s">
        <v>39</v>
      </c>
      <c r="E33" s="30">
        <f>E32*E31</f>
        <v>0</v>
      </c>
      <c r="G33" s="1" t="s">
        <v>40</v>
      </c>
      <c r="H33" s="1">
        <f t="shared" si="1"/>
        <v>23</v>
      </c>
    </row>
    <row r="34" spans="1:9" x14ac:dyDescent="0.25">
      <c r="A34" s="1">
        <f t="shared" si="0"/>
        <v>24</v>
      </c>
      <c r="E34" s="19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4" t="s">
        <v>41</v>
      </c>
      <c r="E35" s="13">
        <v>1304.0991895338727</v>
      </c>
      <c r="G35" s="1" t="s">
        <v>42</v>
      </c>
      <c r="H35" s="1">
        <f t="shared" si="1"/>
        <v>25</v>
      </c>
      <c r="I35" s="11"/>
    </row>
    <row r="36" spans="1:9" x14ac:dyDescent="0.25">
      <c r="A36" s="1">
        <f t="shared" si="0"/>
        <v>26</v>
      </c>
      <c r="B36" s="4" t="s">
        <v>43</v>
      </c>
      <c r="E36" s="16">
        <v>-9500.6500000000015</v>
      </c>
      <c r="F36" s="3"/>
      <c r="G36" s="1" t="s">
        <v>44</v>
      </c>
      <c r="H36" s="1">
        <f t="shared" si="1"/>
        <v>26</v>
      </c>
      <c r="I36" s="11"/>
    </row>
    <row r="37" spans="1:9" x14ac:dyDescent="0.25">
      <c r="A37" s="1">
        <f t="shared" si="0"/>
        <v>27</v>
      </c>
      <c r="B37" s="4" t="s">
        <v>45</v>
      </c>
      <c r="E37" s="16">
        <v>0</v>
      </c>
      <c r="G37" s="1" t="s">
        <v>46</v>
      </c>
      <c r="H37" s="1">
        <f t="shared" si="1"/>
        <v>27</v>
      </c>
    </row>
    <row r="38" spans="1:9" x14ac:dyDescent="0.25">
      <c r="A38" s="1">
        <f t="shared" si="0"/>
        <v>28</v>
      </c>
      <c r="B38" s="31" t="s">
        <v>47</v>
      </c>
      <c r="E38" s="18">
        <v>0</v>
      </c>
      <c r="G38" s="1" t="s">
        <v>48</v>
      </c>
      <c r="H38" s="1">
        <f t="shared" si="1"/>
        <v>28</v>
      </c>
      <c r="I38" s="11"/>
    </row>
    <row r="39" spans="1:9" x14ac:dyDescent="0.25">
      <c r="A39" s="1">
        <f t="shared" si="0"/>
        <v>29</v>
      </c>
      <c r="E39" s="23" t="s">
        <v>1</v>
      </c>
      <c r="G39" s="1"/>
      <c r="H39" s="1">
        <f t="shared" si="1"/>
        <v>29</v>
      </c>
      <c r="I39" s="11"/>
    </row>
    <row r="40" spans="1:9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1059654.3457062659</v>
      </c>
      <c r="F40" s="14" t="s">
        <v>36</v>
      </c>
      <c r="G40" s="1" t="s">
        <v>50</v>
      </c>
      <c r="H40" s="1">
        <f t="shared" si="1"/>
        <v>30</v>
      </c>
      <c r="I40" s="11"/>
    </row>
    <row r="41" spans="1:9" ht="16.5" thickTop="1" x14ac:dyDescent="0.25">
      <c r="A41" s="1"/>
      <c r="C41" s="12"/>
      <c r="D41" s="12"/>
      <c r="E41" s="33"/>
      <c r="F41" s="3"/>
      <c r="G41" s="1"/>
      <c r="I41" s="11"/>
    </row>
    <row r="42" spans="1:9" x14ac:dyDescent="0.25">
      <c r="A42" s="1"/>
      <c r="C42" s="12"/>
      <c r="D42" s="12"/>
      <c r="E42" s="33"/>
      <c r="F42" s="3"/>
      <c r="G42" s="1"/>
      <c r="I42" s="11"/>
    </row>
    <row r="43" spans="1:9" ht="33.75" customHeight="1" x14ac:dyDescent="0.25">
      <c r="A43" s="385" t="s">
        <v>36</v>
      </c>
      <c r="B43" s="381" t="s">
        <v>663</v>
      </c>
      <c r="C43" s="381"/>
      <c r="D43" s="381"/>
      <c r="E43" s="381"/>
      <c r="F43" s="381"/>
      <c r="G43" s="381"/>
      <c r="I43" s="11"/>
    </row>
    <row r="44" spans="1:9" ht="18.75" x14ac:dyDescent="0.25">
      <c r="A44" s="35">
        <v>1</v>
      </c>
      <c r="B44" s="4" t="s">
        <v>52</v>
      </c>
      <c r="C44" s="12"/>
      <c r="D44" s="12"/>
      <c r="E44" s="33"/>
      <c r="F44" s="3"/>
      <c r="G44" s="1"/>
      <c r="I44" s="11"/>
    </row>
    <row r="45" spans="1:9" ht="18.75" x14ac:dyDescent="0.25">
      <c r="A45" s="35"/>
      <c r="C45" s="12"/>
      <c r="D45" s="12"/>
      <c r="E45" s="33"/>
      <c r="F45" s="3"/>
      <c r="G45" s="1"/>
      <c r="I45" s="11"/>
    </row>
    <row r="46" spans="1:9" x14ac:dyDescent="0.25">
      <c r="A46" s="1"/>
      <c r="C46" s="12"/>
      <c r="D46" s="12"/>
      <c r="E46" s="33"/>
      <c r="F46" s="3"/>
      <c r="G46" s="1"/>
      <c r="I46" s="11"/>
    </row>
    <row r="47" spans="1:9" x14ac:dyDescent="0.25">
      <c r="A47" s="1"/>
      <c r="B47" s="377" t="s">
        <v>0</v>
      </c>
      <c r="C47" s="376"/>
      <c r="D47" s="376"/>
      <c r="E47" s="376"/>
      <c r="F47" s="376"/>
      <c r="G47" s="376"/>
      <c r="I47" s="11"/>
    </row>
    <row r="48" spans="1:9" x14ac:dyDescent="0.25">
      <c r="A48" s="1"/>
      <c r="B48" s="377" t="s">
        <v>2</v>
      </c>
      <c r="C48" s="376"/>
      <c r="D48" s="376"/>
      <c r="E48" s="376"/>
      <c r="F48" s="376"/>
      <c r="G48" s="376"/>
      <c r="I48" s="11"/>
    </row>
    <row r="49" spans="1:9" ht="17.25" x14ac:dyDescent="0.25">
      <c r="A49" s="1"/>
      <c r="B49" s="377" t="s">
        <v>3</v>
      </c>
      <c r="C49" s="378"/>
      <c r="D49" s="378"/>
      <c r="E49" s="378"/>
      <c r="F49" s="378"/>
      <c r="G49" s="378"/>
      <c r="I49" s="11"/>
    </row>
    <row r="50" spans="1:9" x14ac:dyDescent="0.25">
      <c r="A50" s="1"/>
      <c r="B50" s="373" t="str">
        <f>B5</f>
        <v>For the Base Period &amp; True-Up Period Ending December 31, 2023</v>
      </c>
      <c r="C50" s="374"/>
      <c r="D50" s="374"/>
      <c r="E50" s="374"/>
      <c r="F50" s="374"/>
      <c r="G50" s="374"/>
      <c r="I50" s="11"/>
    </row>
    <row r="51" spans="1:9" x14ac:dyDescent="0.25">
      <c r="A51" s="1"/>
      <c r="B51" s="375" t="s">
        <v>5</v>
      </c>
      <c r="C51" s="376"/>
      <c r="D51" s="376"/>
      <c r="E51" s="376"/>
      <c r="F51" s="376"/>
      <c r="G51" s="376"/>
      <c r="I51" s="11"/>
    </row>
    <row r="52" spans="1:9" x14ac:dyDescent="0.25">
      <c r="A52" s="1"/>
      <c r="C52" s="12"/>
      <c r="D52" s="12"/>
      <c r="E52" s="33"/>
      <c r="F52" s="3"/>
      <c r="G52" s="1"/>
      <c r="I52" s="11"/>
    </row>
    <row r="53" spans="1:9" x14ac:dyDescent="0.25">
      <c r="A53" s="1" t="s">
        <v>6</v>
      </c>
      <c r="E53" s="6"/>
      <c r="G53" s="1"/>
      <c r="H53" s="1" t="s">
        <v>6</v>
      </c>
      <c r="I53" s="11"/>
    </row>
    <row r="54" spans="1:9" x14ac:dyDescent="0.25">
      <c r="A54" s="1" t="s">
        <v>7</v>
      </c>
      <c r="B54" s="3" t="s">
        <v>1</v>
      </c>
      <c r="E54" s="7" t="s">
        <v>8</v>
      </c>
      <c r="G54" s="8" t="s">
        <v>9</v>
      </c>
      <c r="H54" s="1" t="s">
        <v>7</v>
      </c>
      <c r="I54" s="11"/>
    </row>
    <row r="55" spans="1:9" ht="18.75" x14ac:dyDescent="0.25">
      <c r="A55" s="1"/>
      <c r="B55" s="9" t="s">
        <v>53</v>
      </c>
      <c r="E55" s="1"/>
      <c r="G55" s="1"/>
      <c r="I55" s="11"/>
    </row>
    <row r="56" spans="1:9" x14ac:dyDescent="0.25">
      <c r="A56" s="1">
        <v>1</v>
      </c>
      <c r="B56" s="11" t="s">
        <v>54</v>
      </c>
      <c r="C56" s="12"/>
      <c r="D56" s="12"/>
      <c r="E56" s="36">
        <v>0</v>
      </c>
      <c r="G56" s="1" t="s">
        <v>55</v>
      </c>
      <c r="H56" s="1">
        <f>A56</f>
        <v>1</v>
      </c>
      <c r="I56" s="11"/>
    </row>
    <row r="57" spans="1:9" x14ac:dyDescent="0.25">
      <c r="A57" s="1">
        <f t="shared" ref="A57:A94" si="2">A56+1</f>
        <v>2</v>
      </c>
      <c r="B57" s="11"/>
      <c r="C57" s="12"/>
      <c r="D57" s="12"/>
      <c r="E57" s="33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11" t="s">
        <v>56</v>
      </c>
      <c r="C58" s="12"/>
      <c r="D58" s="12"/>
      <c r="E58" s="26">
        <f>'Pg 12 As Filed Stmt AV'!G229</f>
        <v>1.8646691487816846E-2</v>
      </c>
      <c r="F58" s="37"/>
      <c r="G58" s="1" t="s">
        <v>57</v>
      </c>
      <c r="H58" s="1">
        <f t="shared" si="3"/>
        <v>3</v>
      </c>
    </row>
    <row r="59" spans="1:9" x14ac:dyDescent="0.25">
      <c r="A59" s="1">
        <f t="shared" si="2"/>
        <v>4</v>
      </c>
      <c r="B59" s="4" t="s">
        <v>58</v>
      </c>
      <c r="C59" s="12"/>
      <c r="D59" s="12"/>
      <c r="E59" s="27">
        <v>0</v>
      </c>
      <c r="G59" s="1" t="s">
        <v>59</v>
      </c>
      <c r="H59" s="1">
        <f t="shared" si="3"/>
        <v>4</v>
      </c>
    </row>
    <row r="60" spans="1:9" x14ac:dyDescent="0.25">
      <c r="A60" s="1">
        <f t="shared" si="2"/>
        <v>5</v>
      </c>
      <c r="B60" s="4" t="s">
        <v>60</v>
      </c>
      <c r="E60" s="28">
        <f>E59*E58</f>
        <v>0</v>
      </c>
      <c r="G60" s="1" t="s">
        <v>61</v>
      </c>
      <c r="H60" s="1">
        <f t="shared" si="3"/>
        <v>5</v>
      </c>
    </row>
    <row r="61" spans="1:9" x14ac:dyDescent="0.25">
      <c r="A61" s="1">
        <f t="shared" si="2"/>
        <v>6</v>
      </c>
      <c r="E61" s="19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11" t="s">
        <v>35</v>
      </c>
      <c r="E62" s="26">
        <f>'Pg 12 As Filed Stmt AV'!G263</f>
        <v>0</v>
      </c>
      <c r="G62" s="1" t="s">
        <v>62</v>
      </c>
      <c r="H62" s="1">
        <f t="shared" si="3"/>
        <v>7</v>
      </c>
    </row>
    <row r="63" spans="1:9" x14ac:dyDescent="0.25">
      <c r="A63" s="1">
        <f t="shared" si="2"/>
        <v>8</v>
      </c>
      <c r="B63" s="4" t="s">
        <v>58</v>
      </c>
      <c r="E63" s="27">
        <v>0</v>
      </c>
      <c r="G63" s="1" t="s">
        <v>59</v>
      </c>
      <c r="H63" s="1">
        <f t="shared" si="3"/>
        <v>8</v>
      </c>
    </row>
    <row r="64" spans="1:9" x14ac:dyDescent="0.25">
      <c r="A64" s="1">
        <f t="shared" si="2"/>
        <v>9</v>
      </c>
      <c r="B64" s="4" t="s">
        <v>39</v>
      </c>
      <c r="E64" s="28">
        <f>E63*E62</f>
        <v>0</v>
      </c>
      <c r="G64" s="1" t="s">
        <v>63</v>
      </c>
      <c r="H64" s="1">
        <f t="shared" si="3"/>
        <v>9</v>
      </c>
    </row>
    <row r="65" spans="1:9" x14ac:dyDescent="0.25">
      <c r="A65" s="1">
        <f t="shared" si="2"/>
        <v>10</v>
      </c>
      <c r="E65" s="19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4" t="s">
        <v>64</v>
      </c>
      <c r="E66" s="38">
        <f>E56+E60+E64</f>
        <v>0</v>
      </c>
      <c r="G66" s="1" t="s">
        <v>65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19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39" t="s">
        <v>66</v>
      </c>
      <c r="E68" s="19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11" t="s">
        <v>67</v>
      </c>
      <c r="E69" s="13">
        <v>0</v>
      </c>
      <c r="G69" s="1" t="s">
        <v>68</v>
      </c>
      <c r="H69" s="1">
        <f t="shared" si="3"/>
        <v>14</v>
      </c>
    </row>
    <row r="70" spans="1:9" x14ac:dyDescent="0.25">
      <c r="A70" s="1">
        <f t="shared" si="2"/>
        <v>15</v>
      </c>
      <c r="B70" s="11"/>
      <c r="E70" s="40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11" t="s">
        <v>69</v>
      </c>
      <c r="E71" s="13">
        <f>E148</f>
        <v>0</v>
      </c>
      <c r="G71" s="1" t="s">
        <v>70</v>
      </c>
      <c r="H71" s="1">
        <f t="shared" si="3"/>
        <v>16</v>
      </c>
    </row>
    <row r="72" spans="1:9" ht="18.75" x14ac:dyDescent="0.25">
      <c r="A72" s="1">
        <f t="shared" si="2"/>
        <v>17</v>
      </c>
      <c r="B72" s="11" t="s">
        <v>29</v>
      </c>
      <c r="C72" s="12"/>
      <c r="D72" s="15"/>
      <c r="E72" s="41">
        <f>'Pg 12 As Filed Stmt AV'!G149</f>
        <v>9.3026367903775511E-2</v>
      </c>
      <c r="F72" s="3"/>
      <c r="G72" s="1" t="s">
        <v>71</v>
      </c>
      <c r="H72" s="1">
        <f t="shared" si="3"/>
        <v>17</v>
      </c>
    </row>
    <row r="73" spans="1:9" x14ac:dyDescent="0.25">
      <c r="A73" s="1">
        <f t="shared" si="2"/>
        <v>18</v>
      </c>
      <c r="B73" s="4" t="s">
        <v>72</v>
      </c>
      <c r="E73" s="28">
        <f>E71*E72</f>
        <v>0</v>
      </c>
      <c r="G73" s="1" t="s">
        <v>73</v>
      </c>
      <c r="H73" s="1">
        <f t="shared" si="3"/>
        <v>18</v>
      </c>
    </row>
    <row r="74" spans="1:9" x14ac:dyDescent="0.25">
      <c r="A74" s="1">
        <f t="shared" si="2"/>
        <v>19</v>
      </c>
      <c r="E74" s="19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11" t="s">
        <v>69</v>
      </c>
      <c r="E75" s="13">
        <f>E148</f>
        <v>0</v>
      </c>
      <c r="G75" s="1" t="s">
        <v>70</v>
      </c>
      <c r="H75" s="1">
        <f t="shared" si="3"/>
        <v>20</v>
      </c>
    </row>
    <row r="76" spans="1:9" ht="18.75" x14ac:dyDescent="0.25">
      <c r="A76" s="1">
        <f t="shared" si="2"/>
        <v>21</v>
      </c>
      <c r="B76" s="11" t="s">
        <v>35</v>
      </c>
      <c r="C76" s="15"/>
      <c r="D76" s="15"/>
      <c r="E76" s="42">
        <v>0</v>
      </c>
      <c r="F76" s="3"/>
      <c r="G76" s="1" t="s">
        <v>74</v>
      </c>
      <c r="H76" s="1">
        <f t="shared" si="3"/>
        <v>21</v>
      </c>
      <c r="I76" s="15"/>
    </row>
    <row r="77" spans="1:9" x14ac:dyDescent="0.25">
      <c r="A77" s="1">
        <f t="shared" si="2"/>
        <v>22</v>
      </c>
      <c r="B77" s="4" t="s">
        <v>75</v>
      </c>
      <c r="E77" s="28">
        <f>E75*E76</f>
        <v>0</v>
      </c>
      <c r="G77" s="1" t="s">
        <v>76</v>
      </c>
      <c r="H77" s="1">
        <f t="shared" si="3"/>
        <v>22</v>
      </c>
    </row>
    <row r="78" spans="1:9" x14ac:dyDescent="0.25">
      <c r="A78" s="1">
        <f t="shared" si="2"/>
        <v>23</v>
      </c>
      <c r="E78" s="19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4" t="s">
        <v>77</v>
      </c>
      <c r="E79" s="38">
        <f>E69+E73+E77</f>
        <v>0</v>
      </c>
      <c r="G79" s="1" t="s">
        <v>78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19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39" t="s">
        <v>79</v>
      </c>
      <c r="C81" s="12"/>
      <c r="D81" s="12"/>
      <c r="E81" s="33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4" t="s">
        <v>80</v>
      </c>
      <c r="C82" s="12"/>
      <c r="D82" s="12"/>
      <c r="E82" s="36">
        <f>E150</f>
        <v>0</v>
      </c>
      <c r="G82" s="1" t="s">
        <v>81</v>
      </c>
      <c r="H82" s="1">
        <f t="shared" si="3"/>
        <v>27</v>
      </c>
    </row>
    <row r="83" spans="1:8" ht="18.75" x14ac:dyDescent="0.25">
      <c r="A83" s="1">
        <f t="shared" si="2"/>
        <v>28</v>
      </c>
      <c r="B83" s="11" t="s">
        <v>29</v>
      </c>
      <c r="C83" s="12"/>
      <c r="D83" s="12"/>
      <c r="E83" s="43">
        <f>'Pg 12 As Filed Stmt AV'!G149</f>
        <v>9.3026367903775511E-2</v>
      </c>
      <c r="F83" s="3"/>
      <c r="G83" s="1" t="s">
        <v>71</v>
      </c>
      <c r="H83" s="1">
        <f t="shared" si="3"/>
        <v>28</v>
      </c>
    </row>
    <row r="84" spans="1:8" x14ac:dyDescent="0.25">
      <c r="A84" s="1">
        <f t="shared" si="2"/>
        <v>29</v>
      </c>
      <c r="B84" s="4" t="s">
        <v>82</v>
      </c>
      <c r="C84" s="12"/>
      <c r="D84" s="12"/>
      <c r="E84" s="44">
        <f>E82*E83</f>
        <v>0</v>
      </c>
      <c r="G84" s="1" t="s">
        <v>83</v>
      </c>
      <c r="H84" s="1">
        <f t="shared" si="3"/>
        <v>29</v>
      </c>
    </row>
    <row r="85" spans="1:8" x14ac:dyDescent="0.25">
      <c r="A85" s="1">
        <f t="shared" si="2"/>
        <v>30</v>
      </c>
      <c r="C85" s="12"/>
      <c r="D85" s="12"/>
      <c r="E85" s="33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4" t="s">
        <v>80</v>
      </c>
      <c r="C86" s="12"/>
      <c r="D86" s="12"/>
      <c r="E86" s="36">
        <f>E150</f>
        <v>0</v>
      </c>
      <c r="G86" s="1" t="s">
        <v>81</v>
      </c>
      <c r="H86" s="1">
        <f t="shared" si="3"/>
        <v>31</v>
      </c>
    </row>
    <row r="87" spans="1:8" ht="18.75" x14ac:dyDescent="0.25">
      <c r="A87" s="1">
        <f t="shared" si="2"/>
        <v>32</v>
      </c>
      <c r="B87" s="11" t="s">
        <v>35</v>
      </c>
      <c r="C87" s="12"/>
      <c r="D87" s="12"/>
      <c r="E87" s="43">
        <f>'Pg 12 As Filed Stmt AV'!G183</f>
        <v>0</v>
      </c>
      <c r="F87" s="249"/>
      <c r="G87" s="1" t="s">
        <v>37</v>
      </c>
      <c r="H87" s="1">
        <f t="shared" si="3"/>
        <v>32</v>
      </c>
    </row>
    <row r="88" spans="1:8" x14ac:dyDescent="0.25">
      <c r="A88" s="1">
        <f t="shared" si="2"/>
        <v>33</v>
      </c>
      <c r="B88" s="4" t="s">
        <v>84</v>
      </c>
      <c r="C88" s="12"/>
      <c r="D88" s="12"/>
      <c r="E88" s="44">
        <f>E86*E87</f>
        <v>0</v>
      </c>
      <c r="G88" s="1" t="s">
        <v>85</v>
      </c>
      <c r="H88" s="1">
        <f t="shared" si="3"/>
        <v>33</v>
      </c>
    </row>
    <row r="89" spans="1:8" x14ac:dyDescent="0.25">
      <c r="A89" s="1">
        <f t="shared" si="2"/>
        <v>34</v>
      </c>
      <c r="C89" s="12"/>
      <c r="D89" s="12"/>
      <c r="E89" s="33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4" t="s">
        <v>86</v>
      </c>
      <c r="C90" s="12"/>
      <c r="D90" s="12"/>
      <c r="E90" s="38">
        <f>E84+E88</f>
        <v>0</v>
      </c>
      <c r="G90" s="1" t="s">
        <v>87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12"/>
      <c r="D91" s="12"/>
      <c r="E91" s="33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4" t="s">
        <v>88</v>
      </c>
      <c r="E92" s="46">
        <f>E66+E79+E90</f>
        <v>0</v>
      </c>
      <c r="G92" s="1" t="s">
        <v>89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12"/>
      <c r="D93" s="12"/>
      <c r="E93" s="33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39" t="s">
        <v>90</v>
      </c>
      <c r="C94" s="12"/>
      <c r="D94" s="12"/>
      <c r="E94" s="32">
        <f>+E40+E92</f>
        <v>1059654.3457062659</v>
      </c>
      <c r="F94" s="14" t="s">
        <v>36</v>
      </c>
      <c r="G94" s="1" t="s">
        <v>91</v>
      </c>
      <c r="H94" s="1">
        <f t="shared" si="3"/>
        <v>39</v>
      </c>
    </row>
    <row r="95" spans="1:8" ht="16.5" thickTop="1" x14ac:dyDescent="0.25">
      <c r="A95" s="1"/>
      <c r="B95" s="39"/>
      <c r="C95" s="12"/>
      <c r="D95" s="12"/>
      <c r="E95" s="33"/>
      <c r="F95" s="3"/>
      <c r="G95" s="1"/>
    </row>
    <row r="96" spans="1:8" x14ac:dyDescent="0.25">
      <c r="A96" s="1"/>
      <c r="B96" s="39"/>
      <c r="C96" s="12"/>
      <c r="D96" s="12"/>
      <c r="E96" s="33"/>
      <c r="F96" s="3"/>
      <c r="G96" s="1"/>
    </row>
    <row r="97" spans="1:8" ht="33.75" customHeight="1" x14ac:dyDescent="0.25">
      <c r="A97" s="385" t="s">
        <v>36</v>
      </c>
      <c r="B97" s="381" t="s">
        <v>663</v>
      </c>
      <c r="C97" s="381"/>
      <c r="D97" s="381"/>
      <c r="E97" s="381"/>
      <c r="F97" s="381"/>
      <c r="G97" s="381"/>
    </row>
    <row r="98" spans="1:8" ht="18.75" x14ac:dyDescent="0.25">
      <c r="A98" s="35">
        <v>1</v>
      </c>
      <c r="B98" s="4" t="s">
        <v>52</v>
      </c>
      <c r="C98" s="12"/>
      <c r="D98" s="12"/>
      <c r="E98" s="33"/>
      <c r="G98" s="1"/>
    </row>
    <row r="99" spans="1:8" ht="18.75" x14ac:dyDescent="0.25">
      <c r="A99" s="35">
        <v>2</v>
      </c>
      <c r="B99" s="4" t="s">
        <v>92</v>
      </c>
      <c r="C99" s="12"/>
      <c r="D99" s="12"/>
      <c r="E99" s="47"/>
      <c r="F99" s="22"/>
      <c r="G99" s="1"/>
    </row>
    <row r="100" spans="1:8" ht="18.75" x14ac:dyDescent="0.25">
      <c r="A100" s="35">
        <v>3</v>
      </c>
      <c r="B100" s="4" t="s">
        <v>93</v>
      </c>
      <c r="C100" s="12"/>
      <c r="D100" s="12"/>
      <c r="E100" s="33"/>
      <c r="G100" s="1"/>
    </row>
    <row r="101" spans="1:8" x14ac:dyDescent="0.25">
      <c r="A101" s="1"/>
      <c r="B101" s="3"/>
      <c r="C101" s="12"/>
      <c r="D101" s="12"/>
      <c r="E101" s="33"/>
      <c r="G101" s="1"/>
    </row>
    <row r="102" spans="1:8" x14ac:dyDescent="0.25">
      <c r="A102" s="1"/>
      <c r="C102" s="12"/>
      <c r="D102" s="12"/>
      <c r="E102" s="33"/>
      <c r="G102" s="1"/>
    </row>
    <row r="103" spans="1:8" x14ac:dyDescent="0.25">
      <c r="A103" s="1"/>
      <c r="B103" s="377" t="s">
        <v>0</v>
      </c>
      <c r="C103" s="376"/>
      <c r="D103" s="376"/>
      <c r="E103" s="376"/>
      <c r="F103" s="376"/>
      <c r="G103" s="376"/>
    </row>
    <row r="104" spans="1:8" x14ac:dyDescent="0.25">
      <c r="A104" s="1"/>
      <c r="B104" s="377" t="s">
        <v>2</v>
      </c>
      <c r="C104" s="376"/>
      <c r="D104" s="376"/>
      <c r="E104" s="376"/>
      <c r="F104" s="376"/>
      <c r="G104" s="376"/>
    </row>
    <row r="105" spans="1:8" ht="17.25" x14ac:dyDescent="0.25">
      <c r="A105" s="1" t="s">
        <v>1</v>
      </c>
      <c r="B105" s="377" t="s">
        <v>3</v>
      </c>
      <c r="C105" s="378"/>
      <c r="D105" s="378"/>
      <c r="E105" s="378"/>
      <c r="F105" s="378"/>
      <c r="G105" s="378"/>
      <c r="H105" s="1" t="s">
        <v>1</v>
      </c>
    </row>
    <row r="106" spans="1:8" x14ac:dyDescent="0.25">
      <c r="A106" s="1"/>
      <c r="B106" s="373" t="str">
        <f>B5</f>
        <v>For the Base Period &amp; True-Up Period Ending December 31, 2023</v>
      </c>
      <c r="C106" s="374"/>
      <c r="D106" s="374"/>
      <c r="E106" s="374"/>
      <c r="F106" s="374"/>
      <c r="G106" s="374"/>
    </row>
    <row r="107" spans="1:8" x14ac:dyDescent="0.25">
      <c r="A107" s="1"/>
      <c r="B107" s="375" t="s">
        <v>5</v>
      </c>
      <c r="C107" s="376"/>
      <c r="D107" s="376"/>
      <c r="E107" s="376"/>
      <c r="F107" s="376"/>
      <c r="G107" s="376"/>
    </row>
    <row r="108" spans="1:8" x14ac:dyDescent="0.25">
      <c r="A108" s="1"/>
      <c r="B108" s="5"/>
      <c r="C108" s="3"/>
      <c r="D108" s="3"/>
      <c r="E108" s="3"/>
      <c r="F108" s="3"/>
      <c r="G108" s="3"/>
    </row>
    <row r="109" spans="1:8" x14ac:dyDescent="0.25">
      <c r="A109" s="1" t="s">
        <v>6</v>
      </c>
      <c r="E109" s="6"/>
      <c r="G109" s="1"/>
      <c r="H109" s="1" t="s">
        <v>6</v>
      </c>
    </row>
    <row r="110" spans="1:8" x14ac:dyDescent="0.25">
      <c r="A110" s="1" t="s">
        <v>7</v>
      </c>
      <c r="B110" s="3" t="s">
        <v>1</v>
      </c>
      <c r="E110" s="7" t="s">
        <v>8</v>
      </c>
      <c r="G110" s="8" t="s">
        <v>9</v>
      </c>
      <c r="H110" s="1" t="s">
        <v>7</v>
      </c>
    </row>
    <row r="111" spans="1:8" x14ac:dyDescent="0.25">
      <c r="A111" s="1"/>
      <c r="B111" s="9" t="s">
        <v>94</v>
      </c>
      <c r="C111" s="48"/>
      <c r="D111" s="48"/>
      <c r="E111" s="48"/>
      <c r="G111" s="1"/>
    </row>
    <row r="112" spans="1:8" x14ac:dyDescent="0.25">
      <c r="A112" s="1">
        <v>1</v>
      </c>
      <c r="B112" s="49" t="s">
        <v>95</v>
      </c>
      <c r="C112" s="48"/>
      <c r="D112" s="48"/>
      <c r="E112" s="48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11" t="s">
        <v>96</v>
      </c>
      <c r="C113" s="48"/>
      <c r="D113" s="48"/>
      <c r="E113" s="50">
        <f>E182</f>
        <v>6056558.2936077248</v>
      </c>
      <c r="F113" s="22"/>
      <c r="G113" s="1" t="s">
        <v>97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11" t="s">
        <v>98</v>
      </c>
      <c r="C114" s="48"/>
      <c r="D114" s="48"/>
      <c r="E114" s="51">
        <f>E183</f>
        <v>9151.7252080767139</v>
      </c>
      <c r="F114" s="22"/>
      <c r="G114" s="1" t="s">
        <v>99</v>
      </c>
      <c r="H114" s="1">
        <f t="shared" si="5"/>
        <v>3</v>
      </c>
    </row>
    <row r="115" spans="1:9" x14ac:dyDescent="0.25">
      <c r="A115" s="1">
        <f t="shared" si="4"/>
        <v>4</v>
      </c>
      <c r="B115" s="11" t="s">
        <v>100</v>
      </c>
      <c r="C115" s="48"/>
      <c r="D115" s="48"/>
      <c r="E115" s="51">
        <f>E184</f>
        <v>67559.485194371402</v>
      </c>
      <c r="G115" s="1" t="s">
        <v>101</v>
      </c>
      <c r="H115" s="1">
        <f t="shared" si="5"/>
        <v>4</v>
      </c>
    </row>
    <row r="116" spans="1:9" x14ac:dyDescent="0.25">
      <c r="A116" s="1">
        <f t="shared" si="4"/>
        <v>5</v>
      </c>
      <c r="B116" s="11" t="s">
        <v>102</v>
      </c>
      <c r="C116" s="48"/>
      <c r="D116" s="48"/>
      <c r="E116" s="52">
        <f>E185</f>
        <v>196520.25768592002</v>
      </c>
      <c r="G116" s="1" t="s">
        <v>103</v>
      </c>
      <c r="H116" s="1">
        <f t="shared" si="5"/>
        <v>5</v>
      </c>
    </row>
    <row r="117" spans="1:9" x14ac:dyDescent="0.25">
      <c r="A117" s="1">
        <f t="shared" si="4"/>
        <v>6</v>
      </c>
      <c r="B117" s="11" t="s">
        <v>104</v>
      </c>
      <c r="C117" s="1"/>
      <c r="D117" s="1"/>
      <c r="E117" s="28">
        <f>SUM(E113:E116)</f>
        <v>6329789.7616960928</v>
      </c>
      <c r="F117" s="22"/>
      <c r="G117" s="1" t="s">
        <v>105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23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49" t="s">
        <v>106</v>
      </c>
      <c r="C119" s="1"/>
      <c r="D119" s="1"/>
      <c r="E119" s="23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11" t="s">
        <v>107</v>
      </c>
      <c r="C120" s="1"/>
      <c r="D120" s="1"/>
      <c r="E120" s="53">
        <v>0</v>
      </c>
      <c r="F120" s="22"/>
      <c r="G120" s="1" t="s">
        <v>108</v>
      </c>
      <c r="H120" s="1">
        <f t="shared" si="5"/>
        <v>9</v>
      </c>
    </row>
    <row r="121" spans="1:9" x14ac:dyDescent="0.25">
      <c r="A121" s="1">
        <f t="shared" si="4"/>
        <v>10</v>
      </c>
      <c r="B121" s="11" t="s">
        <v>109</v>
      </c>
      <c r="C121" s="1"/>
      <c r="D121" s="1"/>
      <c r="E121" s="54">
        <v>0</v>
      </c>
      <c r="G121" s="1" t="s">
        <v>110</v>
      </c>
      <c r="H121" s="1">
        <f t="shared" si="5"/>
        <v>10</v>
      </c>
    </row>
    <row r="122" spans="1:9" x14ac:dyDescent="0.25">
      <c r="A122" s="1">
        <f t="shared" si="4"/>
        <v>11</v>
      </c>
      <c r="B122" s="11" t="s">
        <v>111</v>
      </c>
      <c r="C122" s="1"/>
      <c r="D122" s="1"/>
      <c r="E122" s="55">
        <f>SUM(E120:E121)</f>
        <v>0</v>
      </c>
      <c r="F122" s="22"/>
      <c r="G122" s="1" t="s">
        <v>112</v>
      </c>
      <c r="H122" s="1">
        <f t="shared" si="5"/>
        <v>11</v>
      </c>
    </row>
    <row r="123" spans="1:9" x14ac:dyDescent="0.25">
      <c r="A123" s="1">
        <f t="shared" si="4"/>
        <v>12</v>
      </c>
      <c r="B123" s="11"/>
      <c r="C123" s="1"/>
      <c r="D123" s="1"/>
      <c r="E123" s="33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49" t="s">
        <v>113</v>
      </c>
      <c r="E124" s="23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4" t="s">
        <v>114</v>
      </c>
      <c r="C125" s="1"/>
      <c r="D125" s="1"/>
      <c r="E125" s="13">
        <v>-1117204.7588902973</v>
      </c>
      <c r="F125" s="14"/>
      <c r="G125" s="1" t="s">
        <v>115</v>
      </c>
      <c r="H125" s="1">
        <f t="shared" si="5"/>
        <v>14</v>
      </c>
      <c r="I125" s="56"/>
    </row>
    <row r="126" spans="1:9" x14ac:dyDescent="0.25">
      <c r="A126" s="1">
        <f t="shared" si="4"/>
        <v>15</v>
      </c>
      <c r="B126" s="4" t="s">
        <v>116</v>
      </c>
      <c r="C126" s="1"/>
      <c r="D126" s="1"/>
      <c r="E126" s="16">
        <v>0</v>
      </c>
      <c r="G126" s="1" t="s">
        <v>117</v>
      </c>
      <c r="H126" s="1">
        <f t="shared" si="5"/>
        <v>15</v>
      </c>
    </row>
    <row r="127" spans="1:9" x14ac:dyDescent="0.25">
      <c r="A127" s="1">
        <f t="shared" si="4"/>
        <v>16</v>
      </c>
      <c r="B127" s="11" t="s">
        <v>118</v>
      </c>
      <c r="C127" s="1"/>
      <c r="D127" s="1"/>
      <c r="E127" s="28">
        <f>SUM(E125:E126)</f>
        <v>-1117204.7588902973</v>
      </c>
      <c r="F127" s="14"/>
      <c r="G127" s="1" t="s">
        <v>119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15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49" t="s">
        <v>120</v>
      </c>
      <c r="C129" s="1"/>
      <c r="D129" s="1"/>
      <c r="E129" s="15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11" t="s">
        <v>121</v>
      </c>
      <c r="C130" s="1"/>
      <c r="D130" s="1"/>
      <c r="E130" s="50">
        <v>51953.597307497468</v>
      </c>
      <c r="F130" s="22"/>
      <c r="G130" s="1" t="s">
        <v>122</v>
      </c>
      <c r="H130" s="1">
        <f t="shared" si="5"/>
        <v>19</v>
      </c>
    </row>
    <row r="131" spans="1:9" x14ac:dyDescent="0.25">
      <c r="A131" s="1">
        <f t="shared" si="4"/>
        <v>20</v>
      </c>
      <c r="B131" s="11" t="s">
        <v>123</v>
      </c>
      <c r="C131" s="1"/>
      <c r="D131" s="1"/>
      <c r="E131" s="51">
        <v>38860.273206051555</v>
      </c>
      <c r="F131" s="22"/>
      <c r="G131" s="1" t="s">
        <v>124</v>
      </c>
      <c r="H131" s="1">
        <f t="shared" si="5"/>
        <v>20</v>
      </c>
    </row>
    <row r="132" spans="1:9" x14ac:dyDescent="0.25">
      <c r="A132" s="1">
        <f t="shared" si="4"/>
        <v>21</v>
      </c>
      <c r="B132" s="11" t="s">
        <v>125</v>
      </c>
      <c r="C132" s="1"/>
      <c r="D132" s="1"/>
      <c r="E132" s="250">
        <f>+'Pg9 Rev True-Up Stmt AL'!E29</f>
        <v>27309.863419858513</v>
      </c>
      <c r="F132" s="14" t="s">
        <v>36</v>
      </c>
      <c r="G132" s="248" t="s">
        <v>657</v>
      </c>
      <c r="H132" s="1">
        <f t="shared" si="5"/>
        <v>21</v>
      </c>
    </row>
    <row r="133" spans="1:9" x14ac:dyDescent="0.25">
      <c r="A133" s="1">
        <f t="shared" si="4"/>
        <v>22</v>
      </c>
      <c r="B133" s="11" t="s">
        <v>127</v>
      </c>
      <c r="E133" s="30">
        <f>SUM(E130:E132)</f>
        <v>118123.73393340752</v>
      </c>
      <c r="F133" s="14" t="s">
        <v>36</v>
      </c>
      <c r="G133" s="1" t="s">
        <v>128</v>
      </c>
      <c r="H133" s="1">
        <f t="shared" si="5"/>
        <v>22</v>
      </c>
    </row>
    <row r="134" spans="1:9" x14ac:dyDescent="0.25">
      <c r="A134" s="1">
        <f t="shared" si="4"/>
        <v>23</v>
      </c>
      <c r="B134" s="11"/>
      <c r="E134" s="23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11" t="s">
        <v>129</v>
      </c>
      <c r="E135" s="53">
        <v>0</v>
      </c>
      <c r="G135" s="1" t="s">
        <v>130</v>
      </c>
      <c r="H135" s="1">
        <f t="shared" si="5"/>
        <v>24</v>
      </c>
    </row>
    <row r="136" spans="1:9" x14ac:dyDescent="0.25">
      <c r="A136" s="1">
        <f t="shared" si="4"/>
        <v>25</v>
      </c>
      <c r="B136" s="11" t="s">
        <v>131</v>
      </c>
      <c r="E136" s="27">
        <v>-10662.770719500901</v>
      </c>
      <c r="G136" s="1" t="s">
        <v>132</v>
      </c>
      <c r="H136" s="1">
        <f t="shared" si="5"/>
        <v>25</v>
      </c>
    </row>
    <row r="137" spans="1:9" x14ac:dyDescent="0.25">
      <c r="A137" s="1">
        <f t="shared" si="4"/>
        <v>26</v>
      </c>
      <c r="B137" s="11"/>
      <c r="E137" s="23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11" t="s">
        <v>133</v>
      </c>
      <c r="E138" s="251">
        <f>E135+E133+E127+E122+E117+E136</f>
        <v>5320045.9660197021</v>
      </c>
      <c r="F138" s="14" t="s">
        <v>36</v>
      </c>
      <c r="G138" s="1" t="s">
        <v>134</v>
      </c>
      <c r="H138" s="1">
        <f t="shared" si="5"/>
        <v>27</v>
      </c>
      <c r="I138" s="58"/>
    </row>
    <row r="139" spans="1:9" ht="16.5" thickTop="1" x14ac:dyDescent="0.25">
      <c r="A139" s="1">
        <f t="shared" si="4"/>
        <v>28</v>
      </c>
      <c r="B139" s="11"/>
      <c r="E139" s="19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9" t="s">
        <v>135</v>
      </c>
      <c r="E140" s="19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11" t="s">
        <v>136</v>
      </c>
      <c r="E141" s="13">
        <f>E191</f>
        <v>0</v>
      </c>
      <c r="G141" s="1" t="s">
        <v>137</v>
      </c>
      <c r="H141" s="1">
        <f t="shared" si="5"/>
        <v>30</v>
      </c>
    </row>
    <row r="142" spans="1:9" x14ac:dyDescent="0.25">
      <c r="A142" s="1">
        <f t="shared" si="4"/>
        <v>31</v>
      </c>
      <c r="B142" s="11" t="s">
        <v>138</v>
      </c>
      <c r="E142" s="16">
        <v>0</v>
      </c>
      <c r="G142" s="1" t="s">
        <v>139</v>
      </c>
      <c r="H142" s="1">
        <f t="shared" si="5"/>
        <v>31</v>
      </c>
    </row>
    <row r="143" spans="1:9" x14ac:dyDescent="0.25">
      <c r="A143" s="1">
        <f t="shared" si="4"/>
        <v>32</v>
      </c>
      <c r="B143" s="4" t="s">
        <v>140</v>
      </c>
      <c r="E143" s="28">
        <f>SUM(E141:E142)</f>
        <v>0</v>
      </c>
      <c r="G143" s="1" t="s">
        <v>141</v>
      </c>
      <c r="H143" s="1">
        <f t="shared" si="5"/>
        <v>32</v>
      </c>
    </row>
    <row r="144" spans="1:9" x14ac:dyDescent="0.25">
      <c r="A144" s="1">
        <f t="shared" si="4"/>
        <v>33</v>
      </c>
      <c r="B144" s="11"/>
      <c r="E144" s="19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9" t="s">
        <v>142</v>
      </c>
      <c r="E145" s="19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11" t="s">
        <v>143</v>
      </c>
      <c r="E146" s="13">
        <v>0</v>
      </c>
      <c r="G146" s="1" t="s">
        <v>144</v>
      </c>
      <c r="H146" s="1">
        <f t="shared" si="5"/>
        <v>35</v>
      </c>
    </row>
    <row r="147" spans="1:8" x14ac:dyDescent="0.25">
      <c r="A147" s="1">
        <f t="shared" si="4"/>
        <v>36</v>
      </c>
      <c r="B147" s="4" t="s">
        <v>145</v>
      </c>
      <c r="E147" s="18">
        <v>0</v>
      </c>
      <c r="G147" s="1" t="s">
        <v>146</v>
      </c>
      <c r="H147" s="1">
        <f t="shared" si="5"/>
        <v>36</v>
      </c>
    </row>
    <row r="148" spans="1:8" x14ac:dyDescent="0.25">
      <c r="A148" s="1">
        <f t="shared" si="4"/>
        <v>37</v>
      </c>
      <c r="B148" s="4" t="s">
        <v>147</v>
      </c>
      <c r="E148" s="28">
        <f>SUM(E146:E147)</f>
        <v>0</v>
      </c>
      <c r="G148" s="1" t="s">
        <v>148</v>
      </c>
      <c r="H148" s="1">
        <f t="shared" si="5"/>
        <v>37</v>
      </c>
    </row>
    <row r="149" spans="1:8" x14ac:dyDescent="0.25">
      <c r="A149" s="1">
        <f t="shared" si="4"/>
        <v>38</v>
      </c>
      <c r="B149" s="11"/>
      <c r="E149" s="19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9" t="s">
        <v>149</v>
      </c>
      <c r="E150" s="13">
        <v>0</v>
      </c>
      <c r="G150" s="1" t="s">
        <v>150</v>
      </c>
      <c r="H150" s="1">
        <f t="shared" si="5"/>
        <v>39</v>
      </c>
    </row>
    <row r="151" spans="1:8" x14ac:dyDescent="0.25">
      <c r="A151" s="1"/>
      <c r="B151" s="11"/>
      <c r="E151" s="19"/>
      <c r="G151" s="1"/>
    </row>
    <row r="152" spans="1:8" x14ac:dyDescent="0.25">
      <c r="A152" s="1"/>
      <c r="B152" s="11"/>
      <c r="E152" s="19"/>
      <c r="G152" s="1"/>
    </row>
    <row r="153" spans="1:8" ht="31.5" customHeight="1" x14ac:dyDescent="0.25">
      <c r="A153" s="385" t="s">
        <v>36</v>
      </c>
      <c r="B153" s="381" t="s">
        <v>663</v>
      </c>
      <c r="C153" s="381"/>
      <c r="D153" s="381"/>
      <c r="E153" s="381"/>
      <c r="F153" s="381"/>
      <c r="G153" s="381"/>
    </row>
    <row r="154" spans="1:8" ht="18.75" x14ac:dyDescent="0.25">
      <c r="A154" s="35">
        <v>1</v>
      </c>
      <c r="B154" s="11" t="s">
        <v>151</v>
      </c>
      <c r="E154" s="19"/>
      <c r="G154" s="1"/>
    </row>
    <row r="155" spans="1:8" ht="18.75" x14ac:dyDescent="0.25">
      <c r="A155" s="35">
        <v>2</v>
      </c>
      <c r="B155" s="4" t="s">
        <v>92</v>
      </c>
      <c r="E155" s="19"/>
      <c r="G155" s="1"/>
    </row>
    <row r="156" spans="1:8" x14ac:dyDescent="0.25">
      <c r="A156" s="1"/>
      <c r="B156" s="3"/>
      <c r="E156" s="19"/>
      <c r="G156" s="1"/>
    </row>
    <row r="157" spans="1:8" x14ac:dyDescent="0.25">
      <c r="A157" s="1"/>
      <c r="B157" s="3"/>
      <c r="E157" s="19"/>
      <c r="G157" s="1"/>
    </row>
    <row r="158" spans="1:8" x14ac:dyDescent="0.25">
      <c r="A158" s="1"/>
      <c r="B158" s="377" t="s">
        <v>0</v>
      </c>
      <c r="C158" s="376"/>
      <c r="D158" s="376"/>
      <c r="E158" s="376"/>
      <c r="F158" s="376"/>
      <c r="G158" s="376"/>
    </row>
    <row r="159" spans="1:8" x14ac:dyDescent="0.25">
      <c r="A159" s="1" t="s">
        <v>1</v>
      </c>
      <c r="B159" s="377" t="s">
        <v>2</v>
      </c>
      <c r="C159" s="376"/>
      <c r="D159" s="376"/>
      <c r="E159" s="376"/>
      <c r="F159" s="376"/>
      <c r="G159" s="376"/>
    </row>
    <row r="160" spans="1:8" ht="17.25" x14ac:dyDescent="0.25">
      <c r="A160" s="1"/>
      <c r="B160" s="377" t="s">
        <v>3</v>
      </c>
      <c r="C160" s="378"/>
      <c r="D160" s="378"/>
      <c r="E160" s="378"/>
      <c r="F160" s="378"/>
      <c r="G160" s="378"/>
    </row>
    <row r="161" spans="1:10" x14ac:dyDescent="0.25">
      <c r="A161" s="1"/>
      <c r="B161" s="373" t="str">
        <f>B5</f>
        <v>For the Base Period &amp; True-Up Period Ending December 31, 2023</v>
      </c>
      <c r="C161" s="374"/>
      <c r="D161" s="374"/>
      <c r="E161" s="374"/>
      <c r="F161" s="374"/>
      <c r="G161" s="374"/>
    </row>
    <row r="162" spans="1:10" x14ac:dyDescent="0.25">
      <c r="A162" s="1"/>
      <c r="B162" s="375" t="s">
        <v>5</v>
      </c>
      <c r="C162" s="376"/>
      <c r="D162" s="376"/>
      <c r="E162" s="376"/>
      <c r="F162" s="376"/>
      <c r="G162" s="376"/>
    </row>
    <row r="163" spans="1:10" x14ac:dyDescent="0.25">
      <c r="A163" s="1"/>
      <c r="B163" s="59"/>
    </row>
    <row r="164" spans="1:10" x14ac:dyDescent="0.25">
      <c r="A164" s="1" t="s">
        <v>6</v>
      </c>
      <c r="E164" s="6"/>
      <c r="G164" s="1"/>
      <c r="H164" s="1" t="s">
        <v>6</v>
      </c>
    </row>
    <row r="165" spans="1:10" x14ac:dyDescent="0.25">
      <c r="A165" s="1" t="s">
        <v>7</v>
      </c>
      <c r="B165" s="3" t="s">
        <v>1</v>
      </c>
      <c r="E165" s="7" t="s">
        <v>8</v>
      </c>
      <c r="G165" s="8" t="s">
        <v>9</v>
      </c>
      <c r="H165" s="1" t="s">
        <v>7</v>
      </c>
    </row>
    <row r="166" spans="1:10" x14ac:dyDescent="0.25">
      <c r="A166" s="1"/>
      <c r="B166" s="9" t="s">
        <v>152</v>
      </c>
      <c r="E166" s="6"/>
      <c r="G166" s="1"/>
    </row>
    <row r="167" spans="1:10" x14ac:dyDescent="0.25">
      <c r="A167" s="1">
        <v>1</v>
      </c>
      <c r="B167" s="49" t="s">
        <v>153</v>
      </c>
      <c r="E167" s="6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11" t="s">
        <v>96</v>
      </c>
      <c r="E168" s="13">
        <v>7990057.3968355898</v>
      </c>
      <c r="F168" s="22"/>
      <c r="G168" s="1" t="s">
        <v>154</v>
      </c>
      <c r="H168" s="1">
        <f t="shared" ref="H168:H191" si="7">H167+1</f>
        <v>2</v>
      </c>
      <c r="I168" s="60"/>
    </row>
    <row r="169" spans="1:10" x14ac:dyDescent="0.25">
      <c r="A169" s="1">
        <f t="shared" si="6"/>
        <v>3</v>
      </c>
      <c r="B169" s="11" t="s">
        <v>155</v>
      </c>
      <c r="E169" s="16">
        <v>23810.070405144139</v>
      </c>
      <c r="F169" s="22"/>
      <c r="G169" s="1" t="s">
        <v>156</v>
      </c>
      <c r="H169" s="1">
        <f t="shared" si="7"/>
        <v>3</v>
      </c>
      <c r="I169" s="61"/>
    </row>
    <row r="170" spans="1:10" x14ac:dyDescent="0.25">
      <c r="A170" s="1">
        <f t="shared" si="6"/>
        <v>4</v>
      </c>
      <c r="B170" s="11" t="s">
        <v>100</v>
      </c>
      <c r="E170" s="16">
        <v>118679.32221898218</v>
      </c>
      <c r="F170" s="3"/>
      <c r="G170" s="1" t="s">
        <v>157</v>
      </c>
      <c r="H170" s="1">
        <f t="shared" si="7"/>
        <v>4</v>
      </c>
      <c r="J170" s="62"/>
    </row>
    <row r="171" spans="1:10" x14ac:dyDescent="0.25">
      <c r="A171" s="1">
        <f t="shared" si="6"/>
        <v>5</v>
      </c>
      <c r="B171" s="11" t="s">
        <v>102</v>
      </c>
      <c r="C171" s="1"/>
      <c r="D171" s="1"/>
      <c r="E171" s="18">
        <v>336812.87323412113</v>
      </c>
      <c r="F171" s="3"/>
      <c r="G171" s="1" t="s">
        <v>158</v>
      </c>
      <c r="H171" s="1">
        <f t="shared" si="7"/>
        <v>5</v>
      </c>
    </row>
    <row r="172" spans="1:10" x14ac:dyDescent="0.25">
      <c r="A172" s="1">
        <f t="shared" si="6"/>
        <v>6</v>
      </c>
      <c r="B172" s="11" t="s">
        <v>159</v>
      </c>
      <c r="E172" s="28">
        <f>SUM(E168:E171)</f>
        <v>8469359.6626938377</v>
      </c>
      <c r="F172" s="22"/>
      <c r="G172" s="1" t="s">
        <v>105</v>
      </c>
      <c r="H172" s="1">
        <f t="shared" si="7"/>
        <v>6</v>
      </c>
      <c r="I172" s="61"/>
    </row>
    <row r="173" spans="1:10" x14ac:dyDescent="0.25">
      <c r="A173" s="1">
        <f t="shared" si="6"/>
        <v>7</v>
      </c>
      <c r="C173" s="1"/>
      <c r="D173" s="1"/>
      <c r="E173" s="6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63" t="s">
        <v>160</v>
      </c>
      <c r="E174" s="6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4" t="s">
        <v>161</v>
      </c>
      <c r="E175" s="13">
        <v>1933499.1032278647</v>
      </c>
      <c r="F175" s="22"/>
      <c r="G175" s="1" t="s">
        <v>162</v>
      </c>
      <c r="H175" s="1">
        <f t="shared" si="7"/>
        <v>9</v>
      </c>
    </row>
    <row r="176" spans="1:10" x14ac:dyDescent="0.25">
      <c r="A176" s="1">
        <f t="shared" si="6"/>
        <v>10</v>
      </c>
      <c r="B176" s="4" t="s">
        <v>163</v>
      </c>
      <c r="E176" s="16">
        <v>14658.345197067425</v>
      </c>
      <c r="F176" s="22"/>
      <c r="G176" s="1" t="s">
        <v>164</v>
      </c>
      <c r="H176" s="1">
        <f t="shared" si="7"/>
        <v>10</v>
      </c>
    </row>
    <row r="177" spans="1:8" x14ac:dyDescent="0.25">
      <c r="A177" s="1">
        <f t="shared" si="6"/>
        <v>11</v>
      </c>
      <c r="B177" s="4" t="s">
        <v>165</v>
      </c>
      <c r="E177" s="16">
        <v>51119.837024610781</v>
      </c>
      <c r="F177" s="3"/>
      <c r="G177" s="1" t="s">
        <v>166</v>
      </c>
      <c r="H177" s="1">
        <f t="shared" si="7"/>
        <v>11</v>
      </c>
    </row>
    <row r="178" spans="1:8" x14ac:dyDescent="0.25">
      <c r="A178" s="1">
        <f t="shared" si="6"/>
        <v>12</v>
      </c>
      <c r="B178" s="4" t="s">
        <v>167</v>
      </c>
      <c r="E178" s="18">
        <v>140292.61554820111</v>
      </c>
      <c r="F178" s="3"/>
      <c r="G178" s="1" t="s">
        <v>168</v>
      </c>
      <c r="H178" s="1">
        <f t="shared" si="7"/>
        <v>12</v>
      </c>
    </row>
    <row r="179" spans="1:8" x14ac:dyDescent="0.25">
      <c r="A179" s="1">
        <f t="shared" si="6"/>
        <v>13</v>
      </c>
      <c r="B179" s="61" t="s">
        <v>169</v>
      </c>
      <c r="C179" s="61"/>
      <c r="D179" s="61"/>
      <c r="E179" s="64">
        <f>SUM(E175:E178)</f>
        <v>2139569.9009977439</v>
      </c>
      <c r="F179" s="22"/>
      <c r="G179" s="1" t="s">
        <v>170</v>
      </c>
      <c r="H179" s="1">
        <f t="shared" si="7"/>
        <v>13</v>
      </c>
    </row>
    <row r="180" spans="1:8" x14ac:dyDescent="0.25">
      <c r="A180" s="1">
        <f t="shared" si="6"/>
        <v>14</v>
      </c>
      <c r="B180" s="61"/>
      <c r="C180" s="61"/>
      <c r="D180" s="61"/>
      <c r="E180" s="15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49" t="s">
        <v>95</v>
      </c>
      <c r="C181" s="61"/>
      <c r="D181" s="61"/>
      <c r="E181" s="15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11" t="s">
        <v>96</v>
      </c>
      <c r="E182" s="19">
        <f>+E168-E175</f>
        <v>6056558.2936077248</v>
      </c>
      <c r="F182" s="22"/>
      <c r="G182" s="1" t="s">
        <v>171</v>
      </c>
      <c r="H182" s="1">
        <f t="shared" si="7"/>
        <v>16</v>
      </c>
    </row>
    <row r="183" spans="1:8" x14ac:dyDescent="0.25">
      <c r="A183" s="1">
        <f t="shared" si="6"/>
        <v>17</v>
      </c>
      <c r="B183" s="11" t="s">
        <v>98</v>
      </c>
      <c r="E183" s="15">
        <f>+E169-E176</f>
        <v>9151.7252080767139</v>
      </c>
      <c r="F183" s="22"/>
      <c r="G183" s="1" t="s">
        <v>172</v>
      </c>
      <c r="H183" s="1">
        <f t="shared" si="7"/>
        <v>17</v>
      </c>
    </row>
    <row r="184" spans="1:8" x14ac:dyDescent="0.25">
      <c r="A184" s="1">
        <f t="shared" si="6"/>
        <v>18</v>
      </c>
      <c r="B184" s="11" t="s">
        <v>100</v>
      </c>
      <c r="E184" s="15">
        <f>+E170-E177</f>
        <v>67559.485194371402</v>
      </c>
      <c r="G184" s="1" t="s">
        <v>173</v>
      </c>
      <c r="H184" s="1">
        <f t="shared" si="7"/>
        <v>18</v>
      </c>
    </row>
    <row r="185" spans="1:8" x14ac:dyDescent="0.25">
      <c r="A185" s="1">
        <f t="shared" si="6"/>
        <v>19</v>
      </c>
      <c r="B185" s="11" t="s">
        <v>102</v>
      </c>
      <c r="E185" s="65">
        <f>+E171-E178</f>
        <v>196520.25768592002</v>
      </c>
      <c r="G185" s="1" t="s">
        <v>174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4" t="s">
        <v>104</v>
      </c>
      <c r="E186" s="38">
        <f>SUM(E182:E185)</f>
        <v>6329789.7616960928</v>
      </c>
      <c r="F186" s="22"/>
      <c r="G186" s="1" t="s">
        <v>175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19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9" t="s">
        <v>176</v>
      </c>
      <c r="E188" s="19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11" t="s">
        <v>177</v>
      </c>
      <c r="E189" s="13">
        <v>0</v>
      </c>
      <c r="G189" s="1" t="s">
        <v>178</v>
      </c>
      <c r="H189" s="1">
        <f t="shared" si="7"/>
        <v>23</v>
      </c>
    </row>
    <row r="190" spans="1:8" x14ac:dyDescent="0.25">
      <c r="A190" s="1">
        <f t="shared" si="6"/>
        <v>24</v>
      </c>
      <c r="B190" s="4" t="s">
        <v>179</v>
      </c>
      <c r="E190" s="18">
        <v>0</v>
      </c>
      <c r="G190" s="1" t="s">
        <v>180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11" t="s">
        <v>181</v>
      </c>
      <c r="E191" s="57">
        <f>E189-E190</f>
        <v>0</v>
      </c>
      <c r="G191" s="1" t="s">
        <v>182</v>
      </c>
      <c r="H191" s="1">
        <f t="shared" si="7"/>
        <v>25</v>
      </c>
    </row>
    <row r="192" spans="1:8" ht="16.5" thickTop="1" x14ac:dyDescent="0.25">
      <c r="A192" s="1"/>
      <c r="B192" s="11"/>
      <c r="E192" s="19"/>
      <c r="G192" s="1"/>
    </row>
    <row r="193" spans="1:7" x14ac:dyDescent="0.25">
      <c r="A193" s="1"/>
      <c r="B193" s="11"/>
      <c r="E193" s="19"/>
      <c r="G193" s="1"/>
    </row>
    <row r="194" spans="1:7" ht="18.75" x14ac:dyDescent="0.25">
      <c r="A194" s="35">
        <v>1</v>
      </c>
      <c r="B194" s="4" t="s">
        <v>183</v>
      </c>
      <c r="E194" s="19"/>
      <c r="G194" s="1"/>
    </row>
    <row r="195" spans="1:7" x14ac:dyDescent="0.25">
      <c r="E195" s="58"/>
    </row>
  </sheetData>
  <mergeCells count="23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G43"/>
    <mergeCell ref="B97:G97"/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53:G153"/>
  </mergeCells>
  <printOptions horizontalCentered="1"/>
  <pageMargins left="0.25" right="0.25" top="0.5" bottom="0.5" header="0.35" footer="0.25"/>
  <pageSetup scale="53" orientation="portrait" r:id="rId1"/>
  <headerFooter scaleWithDoc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9DC29-09A8-4922-B827-02A2C18395F5}">
  <dimension ref="A1:J195"/>
  <sheetViews>
    <sheetView zoomScale="80" zoomScaleNormal="80" workbookViewId="0">
      <selection activeCell="G15" sqref="G15"/>
    </sheetView>
  </sheetViews>
  <sheetFormatPr defaultColWidth="9.140625" defaultRowHeight="15.75" x14ac:dyDescent="0.25"/>
  <cols>
    <col min="1" max="1" width="5.140625" style="4" customWidth="1"/>
    <col min="2" max="2" width="86.140625" style="4" customWidth="1"/>
    <col min="3" max="3" width="10.42578125" style="4" customWidth="1"/>
    <col min="4" max="4" width="1.5703125" style="4" customWidth="1"/>
    <col min="5" max="5" width="16.85546875" style="4" customWidth="1"/>
    <col min="6" max="6" width="1.5703125" style="4" customWidth="1"/>
    <col min="7" max="7" width="51.42578125" style="4" customWidth="1"/>
    <col min="8" max="8" width="5.140625" style="1" customWidth="1"/>
    <col min="9" max="9" width="11.42578125" style="4" bestFit="1" customWidth="1"/>
    <col min="10" max="10" width="9.42578125" style="4" bestFit="1" customWidth="1"/>
    <col min="11" max="11" width="11.42578125" style="4" bestFit="1" customWidth="1"/>
    <col min="12" max="12" width="9.85546875" style="4" bestFit="1" customWidth="1"/>
    <col min="13" max="16384" width="9.140625" style="4"/>
  </cols>
  <sheetData>
    <row r="1" spans="1:10" x14ac:dyDescent="0.25">
      <c r="A1" s="214" t="s">
        <v>563</v>
      </c>
    </row>
    <row r="2" spans="1:10" x14ac:dyDescent="0.25">
      <c r="A2" s="1"/>
      <c r="B2" s="377" t="s">
        <v>0</v>
      </c>
      <c r="C2" s="376"/>
      <c r="D2" s="376"/>
      <c r="E2" s="376"/>
      <c r="F2" s="376"/>
      <c r="G2" s="376"/>
    </row>
    <row r="3" spans="1:10" x14ac:dyDescent="0.25">
      <c r="A3" s="1" t="s">
        <v>1</v>
      </c>
      <c r="B3" s="377" t="s">
        <v>2</v>
      </c>
      <c r="C3" s="376"/>
      <c r="D3" s="376"/>
      <c r="E3" s="376"/>
      <c r="F3" s="376"/>
      <c r="G3" s="376"/>
    </row>
    <row r="4" spans="1:10" ht="17.25" x14ac:dyDescent="0.25">
      <c r="A4" s="1"/>
      <c r="B4" s="377" t="s">
        <v>3</v>
      </c>
      <c r="C4" s="378"/>
      <c r="D4" s="378"/>
      <c r="E4" s="378"/>
      <c r="F4" s="378"/>
      <c r="G4" s="378"/>
    </row>
    <row r="5" spans="1:10" x14ac:dyDescent="0.25">
      <c r="A5" s="1"/>
      <c r="B5" s="379" t="s">
        <v>4</v>
      </c>
      <c r="C5" s="379"/>
      <c r="D5" s="379"/>
      <c r="E5" s="379"/>
      <c r="F5" s="379"/>
      <c r="G5" s="379"/>
    </row>
    <row r="6" spans="1:10" x14ac:dyDescent="0.25">
      <c r="A6" s="1"/>
      <c r="B6" s="375" t="s">
        <v>5</v>
      </c>
      <c r="C6" s="376"/>
      <c r="D6" s="376"/>
      <c r="E6" s="376"/>
      <c r="F6" s="376"/>
      <c r="G6" s="376"/>
    </row>
    <row r="7" spans="1:10" x14ac:dyDescent="0.25">
      <c r="A7" s="1"/>
      <c r="B7" s="5"/>
      <c r="C7" s="3"/>
      <c r="D7" s="3"/>
      <c r="E7" s="3"/>
      <c r="F7" s="3"/>
      <c r="G7" s="3"/>
    </row>
    <row r="8" spans="1:10" x14ac:dyDescent="0.25">
      <c r="A8" s="1" t="s">
        <v>6</v>
      </c>
      <c r="E8" s="6"/>
      <c r="G8" s="1"/>
      <c r="H8" s="1" t="s">
        <v>6</v>
      </c>
    </row>
    <row r="9" spans="1:10" ht="15.75" customHeight="1" x14ac:dyDescent="0.25">
      <c r="A9" s="1" t="s">
        <v>7</v>
      </c>
      <c r="B9" s="3" t="s">
        <v>1</v>
      </c>
      <c r="E9" s="7" t="s">
        <v>8</v>
      </c>
      <c r="G9" s="8" t="s">
        <v>9</v>
      </c>
      <c r="H9" s="1" t="s">
        <v>7</v>
      </c>
    </row>
    <row r="10" spans="1:10" x14ac:dyDescent="0.25">
      <c r="A10" s="1"/>
      <c r="B10" s="9" t="s">
        <v>10</v>
      </c>
      <c r="E10" s="10"/>
      <c r="G10" s="1"/>
    </row>
    <row r="11" spans="1:10" x14ac:dyDescent="0.25">
      <c r="A11" s="1">
        <v>1</v>
      </c>
      <c r="B11" s="11" t="s">
        <v>11</v>
      </c>
      <c r="C11" s="12"/>
      <c r="D11" s="12"/>
      <c r="E11" s="13">
        <v>117262.21525000001</v>
      </c>
      <c r="F11" s="14"/>
      <c r="G11" s="1" t="s">
        <v>12</v>
      </c>
      <c r="H11" s="1">
        <f>A11</f>
        <v>1</v>
      </c>
      <c r="I11" s="11"/>
    </row>
    <row r="12" spans="1:10" x14ac:dyDescent="0.25">
      <c r="A12" s="1">
        <f t="shared" ref="A12:A40" si="0">A11+1</f>
        <v>2</v>
      </c>
      <c r="B12" s="11" t="s">
        <v>1</v>
      </c>
      <c r="C12" s="12"/>
      <c r="D12" s="12"/>
      <c r="E12" s="15" t="s">
        <v>1</v>
      </c>
      <c r="G12" s="1"/>
      <c r="H12" s="1">
        <f t="shared" ref="H12:H40" si="1">H11+1</f>
        <v>2</v>
      </c>
      <c r="I12" s="11"/>
    </row>
    <row r="13" spans="1:10" x14ac:dyDescent="0.25">
      <c r="A13" s="1">
        <f t="shared" si="0"/>
        <v>3</v>
      </c>
      <c r="B13" s="11" t="s">
        <v>13</v>
      </c>
      <c r="C13" s="12"/>
      <c r="D13" s="12"/>
      <c r="E13" s="16">
        <v>100674.79858886809</v>
      </c>
      <c r="F13" s="14"/>
      <c r="G13" s="1" t="s">
        <v>14</v>
      </c>
      <c r="H13" s="1">
        <f t="shared" si="1"/>
        <v>3</v>
      </c>
      <c r="I13" s="11"/>
    </row>
    <row r="14" spans="1:10" x14ac:dyDescent="0.25">
      <c r="A14" s="1">
        <f t="shared" si="0"/>
        <v>4</v>
      </c>
      <c r="B14" s="11"/>
      <c r="C14" s="12"/>
      <c r="D14" s="12"/>
      <c r="E14" s="15"/>
      <c r="F14" s="3"/>
      <c r="G14" s="1"/>
      <c r="H14" s="1">
        <f t="shared" si="1"/>
        <v>4</v>
      </c>
      <c r="J14" s="17"/>
    </row>
    <row r="15" spans="1:10" x14ac:dyDescent="0.25">
      <c r="A15" s="1">
        <f t="shared" si="0"/>
        <v>5</v>
      </c>
      <c r="B15" s="11" t="s">
        <v>15</v>
      </c>
      <c r="C15" s="12"/>
      <c r="D15" s="12"/>
      <c r="E15" s="18">
        <v>0</v>
      </c>
      <c r="G15" s="1" t="s">
        <v>16</v>
      </c>
      <c r="H15" s="1">
        <f t="shared" si="1"/>
        <v>5</v>
      </c>
      <c r="J15" s="17"/>
    </row>
    <row r="16" spans="1:10" x14ac:dyDescent="0.25">
      <c r="A16" s="1">
        <f t="shared" si="0"/>
        <v>6</v>
      </c>
      <c r="B16" s="11" t="s">
        <v>17</v>
      </c>
      <c r="C16" s="12"/>
      <c r="D16" s="12"/>
      <c r="E16" s="19">
        <f>E11+E13+E15</f>
        <v>217937.01383886809</v>
      </c>
      <c r="F16" s="14"/>
      <c r="G16" s="1" t="s">
        <v>18</v>
      </c>
      <c r="H16" s="1">
        <f t="shared" si="1"/>
        <v>6</v>
      </c>
      <c r="I16" s="1"/>
      <c r="J16" s="17"/>
    </row>
    <row r="17" spans="1:9" x14ac:dyDescent="0.25">
      <c r="A17" s="1">
        <f t="shared" si="0"/>
        <v>7</v>
      </c>
      <c r="E17" s="20"/>
      <c r="G17" s="1"/>
      <c r="H17" s="1">
        <f t="shared" si="1"/>
        <v>7</v>
      </c>
    </row>
    <row r="18" spans="1:9" x14ac:dyDescent="0.25">
      <c r="A18" s="1">
        <f t="shared" si="0"/>
        <v>8</v>
      </c>
      <c r="B18" s="4" t="s">
        <v>19</v>
      </c>
      <c r="C18" s="12"/>
      <c r="D18" s="12"/>
      <c r="E18" s="21">
        <v>279272.80829887092</v>
      </c>
      <c r="F18" s="22"/>
      <c r="G18" s="1" t="s">
        <v>20</v>
      </c>
      <c r="H18" s="1">
        <f t="shared" si="1"/>
        <v>8</v>
      </c>
    </row>
    <row r="19" spans="1:9" x14ac:dyDescent="0.25">
      <c r="A19" s="1">
        <f t="shared" si="0"/>
        <v>9</v>
      </c>
      <c r="E19" s="23" t="s">
        <v>1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4" t="s">
        <v>21</v>
      </c>
      <c r="E20" s="24">
        <v>0</v>
      </c>
      <c r="G20" s="1" t="s">
        <v>22</v>
      </c>
      <c r="H20" s="1">
        <f t="shared" si="1"/>
        <v>10</v>
      </c>
      <c r="I20" s="11"/>
    </row>
    <row r="21" spans="1:9" x14ac:dyDescent="0.25">
      <c r="A21" s="1">
        <f t="shared" si="0"/>
        <v>11</v>
      </c>
      <c r="E21" s="23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4" t="s">
        <v>23</v>
      </c>
      <c r="C22" s="12"/>
      <c r="D22" s="12"/>
      <c r="E22" s="16">
        <v>71348.362928506802</v>
      </c>
      <c r="F22" s="3"/>
      <c r="G22" s="1" t="s">
        <v>24</v>
      </c>
      <c r="H22" s="1">
        <f t="shared" si="1"/>
        <v>12</v>
      </c>
      <c r="I22" s="11"/>
    </row>
    <row r="23" spans="1:9" x14ac:dyDescent="0.25">
      <c r="A23" s="1">
        <f t="shared" si="0"/>
        <v>13</v>
      </c>
      <c r="B23" s="11"/>
      <c r="C23" s="12"/>
      <c r="D23" s="12"/>
      <c r="E23" s="15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4" t="s">
        <v>25</v>
      </c>
      <c r="C24" s="12"/>
      <c r="D24" s="12"/>
      <c r="E24" s="18">
        <v>3846.2646305403759</v>
      </c>
      <c r="F24" s="3"/>
      <c r="G24" s="1" t="s">
        <v>26</v>
      </c>
      <c r="H24" s="1">
        <f t="shared" si="1"/>
        <v>14</v>
      </c>
      <c r="I24" s="11"/>
    </row>
    <row r="25" spans="1:9" x14ac:dyDescent="0.25">
      <c r="A25" s="1">
        <f t="shared" si="0"/>
        <v>15</v>
      </c>
      <c r="B25" s="11" t="s">
        <v>27</v>
      </c>
      <c r="C25" s="12"/>
      <c r="D25" s="12"/>
      <c r="E25" s="19">
        <f>SUM(E16+E18+E20+E22+E24)</f>
        <v>572404.44969678624</v>
      </c>
      <c r="F25" s="14"/>
      <c r="G25" s="1" t="s">
        <v>28</v>
      </c>
      <c r="H25" s="1">
        <f t="shared" si="1"/>
        <v>15</v>
      </c>
    </row>
    <row r="26" spans="1:9" x14ac:dyDescent="0.25">
      <c r="A26" s="1">
        <f t="shared" si="0"/>
        <v>16</v>
      </c>
      <c r="B26" s="11"/>
      <c r="C26" s="12"/>
      <c r="D26" s="12"/>
      <c r="E26" s="25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11" t="s">
        <v>29</v>
      </c>
      <c r="C27" s="12"/>
      <c r="D27" s="12"/>
      <c r="E27" s="26">
        <f>'Pg 12 As Filed Stmt AV'!G149</f>
        <v>9.3026367903775511E-2</v>
      </c>
      <c r="G27" s="1" t="s">
        <v>30</v>
      </c>
      <c r="H27" s="1">
        <f t="shared" si="1"/>
        <v>17</v>
      </c>
    </row>
    <row r="28" spans="1:9" x14ac:dyDescent="0.25">
      <c r="A28" s="1">
        <f t="shared" si="0"/>
        <v>18</v>
      </c>
      <c r="B28" s="11" t="s">
        <v>31</v>
      </c>
      <c r="C28" s="12"/>
      <c r="D28" s="12"/>
      <c r="E28" s="27">
        <f>E138</f>
        <v>5319978.2293297015</v>
      </c>
      <c r="F28" s="14"/>
      <c r="G28" s="1" t="s">
        <v>32</v>
      </c>
      <c r="H28" s="1">
        <f t="shared" si="1"/>
        <v>18</v>
      </c>
    </row>
    <row r="29" spans="1:9" x14ac:dyDescent="0.25">
      <c r="A29" s="1">
        <f t="shared" si="0"/>
        <v>19</v>
      </c>
      <c r="B29" s="4" t="s">
        <v>33</v>
      </c>
      <c r="C29" s="12"/>
      <c r="D29" s="12"/>
      <c r="E29" s="28">
        <f>E28*E27</f>
        <v>494898.25200170104</v>
      </c>
      <c r="F29" s="14"/>
      <c r="G29" s="1" t="s">
        <v>34</v>
      </c>
      <c r="H29" s="1">
        <f t="shared" si="1"/>
        <v>19</v>
      </c>
    </row>
    <row r="30" spans="1:9" x14ac:dyDescent="0.25">
      <c r="A30" s="1">
        <f t="shared" si="0"/>
        <v>20</v>
      </c>
      <c r="C30" s="12"/>
      <c r="D30" s="12"/>
      <c r="E30" s="25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11" t="s">
        <v>35</v>
      </c>
      <c r="C31" s="12"/>
      <c r="D31" s="15"/>
      <c r="E31" s="29">
        <f>'Pg 12 As Filed Stmt AV'!G183</f>
        <v>0</v>
      </c>
      <c r="F31" s="14" t="s">
        <v>36</v>
      </c>
      <c r="G31" s="1" t="s">
        <v>37</v>
      </c>
      <c r="H31" s="1">
        <f t="shared" si="1"/>
        <v>21</v>
      </c>
      <c r="I31" s="11"/>
    </row>
    <row r="32" spans="1:9" x14ac:dyDescent="0.25">
      <c r="A32" s="1">
        <f t="shared" si="0"/>
        <v>22</v>
      </c>
      <c r="B32" s="11" t="s">
        <v>31</v>
      </c>
      <c r="C32" s="12"/>
      <c r="D32" s="12"/>
      <c r="E32" s="27">
        <f>E138-E121</f>
        <v>5319978.2293297015</v>
      </c>
      <c r="F32" s="14"/>
      <c r="G32" s="1" t="s">
        <v>38</v>
      </c>
      <c r="H32" s="1">
        <f t="shared" si="1"/>
        <v>22</v>
      </c>
    </row>
    <row r="33" spans="1:9" x14ac:dyDescent="0.25">
      <c r="A33" s="1">
        <f t="shared" si="0"/>
        <v>23</v>
      </c>
      <c r="B33" s="4" t="s">
        <v>39</v>
      </c>
      <c r="E33" s="30">
        <f>E32*E31</f>
        <v>0</v>
      </c>
      <c r="F33" s="14" t="s">
        <v>36</v>
      </c>
      <c r="G33" s="1" t="s">
        <v>40</v>
      </c>
      <c r="H33" s="1">
        <f t="shared" si="1"/>
        <v>23</v>
      </c>
    </row>
    <row r="34" spans="1:9" x14ac:dyDescent="0.25">
      <c r="A34" s="1">
        <f t="shared" si="0"/>
        <v>24</v>
      </c>
      <c r="E34" s="19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4" t="s">
        <v>41</v>
      </c>
      <c r="E35" s="13">
        <v>1304.0991895338727</v>
      </c>
      <c r="G35" s="1" t="s">
        <v>42</v>
      </c>
      <c r="H35" s="1">
        <f t="shared" si="1"/>
        <v>25</v>
      </c>
      <c r="I35" s="11"/>
    </row>
    <row r="36" spans="1:9" x14ac:dyDescent="0.25">
      <c r="A36" s="1">
        <f t="shared" si="0"/>
        <v>26</v>
      </c>
      <c r="B36" s="4" t="s">
        <v>43</v>
      </c>
      <c r="E36" s="16">
        <v>-9500.6500000000015</v>
      </c>
      <c r="F36" s="3"/>
      <c r="G36" s="1" t="s">
        <v>44</v>
      </c>
      <c r="H36" s="1">
        <f t="shared" si="1"/>
        <v>26</v>
      </c>
      <c r="I36" s="11"/>
    </row>
    <row r="37" spans="1:9" x14ac:dyDescent="0.25">
      <c r="A37" s="1">
        <f t="shared" si="0"/>
        <v>27</v>
      </c>
      <c r="B37" s="4" t="s">
        <v>45</v>
      </c>
      <c r="E37" s="16">
        <v>0</v>
      </c>
      <c r="G37" s="1" t="s">
        <v>46</v>
      </c>
      <c r="H37" s="1">
        <f t="shared" si="1"/>
        <v>27</v>
      </c>
    </row>
    <row r="38" spans="1:9" x14ac:dyDescent="0.25">
      <c r="A38" s="1">
        <f t="shared" si="0"/>
        <v>28</v>
      </c>
      <c r="B38" s="31" t="s">
        <v>47</v>
      </c>
      <c r="E38" s="18">
        <v>0</v>
      </c>
      <c r="G38" s="1" t="s">
        <v>48</v>
      </c>
      <c r="H38" s="1">
        <f t="shared" si="1"/>
        <v>28</v>
      </c>
      <c r="I38" s="11"/>
    </row>
    <row r="39" spans="1:9" x14ac:dyDescent="0.25">
      <c r="A39" s="1">
        <f t="shared" si="0"/>
        <v>29</v>
      </c>
      <c r="E39" s="23" t="s">
        <v>1</v>
      </c>
      <c r="G39" s="1"/>
      <c r="H39" s="1">
        <f t="shared" si="1"/>
        <v>29</v>
      </c>
      <c r="I39" s="11"/>
    </row>
    <row r="40" spans="1:9" ht="19.5" thickBot="1" x14ac:dyDescent="0.3">
      <c r="A40" s="1">
        <f t="shared" si="0"/>
        <v>30</v>
      </c>
      <c r="B40" s="4" t="s">
        <v>49</v>
      </c>
      <c r="C40" s="12"/>
      <c r="D40" s="12"/>
      <c r="E40" s="32">
        <f>E29+E33+E25+SUM(E35:E38)</f>
        <v>1059106.1508880211</v>
      </c>
      <c r="F40" s="14" t="s">
        <v>36</v>
      </c>
      <c r="G40" s="1" t="s">
        <v>50</v>
      </c>
      <c r="H40" s="1">
        <f t="shared" si="1"/>
        <v>30</v>
      </c>
      <c r="I40" s="11"/>
    </row>
    <row r="41" spans="1:9" ht="16.5" thickTop="1" x14ac:dyDescent="0.25">
      <c r="A41" s="1"/>
      <c r="C41" s="12"/>
      <c r="D41" s="12"/>
      <c r="E41" s="33"/>
      <c r="F41" s="3"/>
      <c r="G41" s="1"/>
      <c r="I41" s="11"/>
    </row>
    <row r="42" spans="1:9" x14ac:dyDescent="0.25">
      <c r="A42" s="1"/>
      <c r="C42" s="12"/>
      <c r="D42" s="12"/>
      <c r="E42" s="33"/>
      <c r="F42" s="3"/>
      <c r="G42" s="1"/>
      <c r="I42" s="11"/>
    </row>
    <row r="43" spans="1:9" x14ac:dyDescent="0.25">
      <c r="A43" s="14" t="s">
        <v>36</v>
      </c>
      <c r="B43" s="34" t="s">
        <v>51</v>
      </c>
      <c r="C43" s="12"/>
      <c r="D43" s="12"/>
      <c r="E43" s="33"/>
      <c r="F43" s="3"/>
      <c r="G43" s="1"/>
      <c r="I43" s="11"/>
    </row>
    <row r="44" spans="1:9" ht="18.75" x14ac:dyDescent="0.25">
      <c r="A44" s="35">
        <v>1</v>
      </c>
      <c r="B44" s="4" t="s">
        <v>52</v>
      </c>
      <c r="C44" s="12"/>
      <c r="D44" s="12"/>
      <c r="E44" s="33"/>
      <c r="F44" s="3"/>
      <c r="G44" s="1"/>
      <c r="I44" s="11"/>
    </row>
    <row r="45" spans="1:9" ht="18.75" x14ac:dyDescent="0.25">
      <c r="A45" s="35"/>
      <c r="C45" s="12"/>
      <c r="D45" s="12"/>
      <c r="E45" s="33"/>
      <c r="F45" s="3"/>
      <c r="G45" s="1"/>
      <c r="I45" s="11"/>
    </row>
    <row r="46" spans="1:9" x14ac:dyDescent="0.25">
      <c r="A46" s="1"/>
      <c r="C46" s="12"/>
      <c r="D46" s="12"/>
      <c r="E46" s="33"/>
      <c r="F46" s="3"/>
      <c r="G46" s="1"/>
      <c r="I46" s="11"/>
    </row>
    <row r="47" spans="1:9" x14ac:dyDescent="0.25">
      <c r="A47" s="1"/>
      <c r="B47" s="377" t="s">
        <v>0</v>
      </c>
      <c r="C47" s="376"/>
      <c r="D47" s="376"/>
      <c r="E47" s="376"/>
      <c r="F47" s="376"/>
      <c r="G47" s="376"/>
      <c r="I47" s="11"/>
    </row>
    <row r="48" spans="1:9" x14ac:dyDescent="0.25">
      <c r="A48" s="1"/>
      <c r="B48" s="377" t="s">
        <v>2</v>
      </c>
      <c r="C48" s="376"/>
      <c r="D48" s="376"/>
      <c r="E48" s="376"/>
      <c r="F48" s="376"/>
      <c r="G48" s="376"/>
      <c r="I48" s="11"/>
    </row>
    <row r="49" spans="1:9" ht="17.25" x14ac:dyDescent="0.25">
      <c r="A49" s="1"/>
      <c r="B49" s="377" t="s">
        <v>3</v>
      </c>
      <c r="C49" s="378"/>
      <c r="D49" s="378"/>
      <c r="E49" s="378"/>
      <c r="F49" s="378"/>
      <c r="G49" s="378"/>
      <c r="I49" s="11"/>
    </row>
    <row r="50" spans="1:9" x14ac:dyDescent="0.25">
      <c r="A50" s="1"/>
      <c r="B50" s="373" t="str">
        <f>B5</f>
        <v>For the Base Period &amp; True-Up Period Ending December 31, 2023</v>
      </c>
      <c r="C50" s="374"/>
      <c r="D50" s="374"/>
      <c r="E50" s="374"/>
      <c r="F50" s="374"/>
      <c r="G50" s="374"/>
      <c r="I50" s="11"/>
    </row>
    <row r="51" spans="1:9" x14ac:dyDescent="0.25">
      <c r="A51" s="1"/>
      <c r="B51" s="375" t="s">
        <v>5</v>
      </c>
      <c r="C51" s="376"/>
      <c r="D51" s="376"/>
      <c r="E51" s="376"/>
      <c r="F51" s="376"/>
      <c r="G51" s="376"/>
      <c r="I51" s="11"/>
    </row>
    <row r="52" spans="1:9" x14ac:dyDescent="0.25">
      <c r="A52" s="1"/>
      <c r="C52" s="12"/>
      <c r="D52" s="12"/>
      <c r="E52" s="33"/>
      <c r="F52" s="3"/>
      <c r="G52" s="1"/>
      <c r="I52" s="11"/>
    </row>
    <row r="53" spans="1:9" x14ac:dyDescent="0.25">
      <c r="A53" s="1" t="s">
        <v>6</v>
      </c>
      <c r="E53" s="6"/>
      <c r="G53" s="1"/>
      <c r="H53" s="1" t="s">
        <v>6</v>
      </c>
      <c r="I53" s="11"/>
    </row>
    <row r="54" spans="1:9" x14ac:dyDescent="0.25">
      <c r="A54" s="1" t="s">
        <v>7</v>
      </c>
      <c r="B54" s="3" t="s">
        <v>1</v>
      </c>
      <c r="E54" s="7" t="s">
        <v>8</v>
      </c>
      <c r="G54" s="8" t="s">
        <v>9</v>
      </c>
      <c r="H54" s="1" t="s">
        <v>7</v>
      </c>
      <c r="I54" s="11"/>
    </row>
    <row r="55" spans="1:9" ht="18.75" x14ac:dyDescent="0.25">
      <c r="A55" s="1"/>
      <c r="B55" s="9" t="s">
        <v>53</v>
      </c>
      <c r="E55" s="1"/>
      <c r="G55" s="1"/>
      <c r="I55" s="11"/>
    </row>
    <row r="56" spans="1:9" x14ac:dyDescent="0.25">
      <c r="A56" s="1">
        <v>1</v>
      </c>
      <c r="B56" s="11" t="s">
        <v>54</v>
      </c>
      <c r="C56" s="12"/>
      <c r="D56" s="12"/>
      <c r="E56" s="36">
        <v>0</v>
      </c>
      <c r="G56" s="1" t="s">
        <v>55</v>
      </c>
      <c r="H56" s="1">
        <f>A56</f>
        <v>1</v>
      </c>
      <c r="I56" s="11"/>
    </row>
    <row r="57" spans="1:9" x14ac:dyDescent="0.25">
      <c r="A57" s="1">
        <f t="shared" ref="A57:A94" si="2">A56+1</f>
        <v>2</v>
      </c>
      <c r="B57" s="11"/>
      <c r="C57" s="12"/>
      <c r="D57" s="12"/>
      <c r="E57" s="33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11" t="s">
        <v>56</v>
      </c>
      <c r="C58" s="12"/>
      <c r="D58" s="12"/>
      <c r="E58" s="26">
        <f>'Pg 12 As Filed Stmt AV'!G229</f>
        <v>1.8646691487816846E-2</v>
      </c>
      <c r="F58" s="37"/>
      <c r="G58" s="1" t="s">
        <v>57</v>
      </c>
      <c r="H58" s="1">
        <f t="shared" si="3"/>
        <v>3</v>
      </c>
    </row>
    <row r="59" spans="1:9" x14ac:dyDescent="0.25">
      <c r="A59" s="1">
        <f t="shared" si="2"/>
        <v>4</v>
      </c>
      <c r="B59" s="4" t="s">
        <v>58</v>
      </c>
      <c r="C59" s="12"/>
      <c r="D59" s="12"/>
      <c r="E59" s="27">
        <v>0</v>
      </c>
      <c r="G59" s="1" t="s">
        <v>59</v>
      </c>
      <c r="H59" s="1">
        <f t="shared" si="3"/>
        <v>4</v>
      </c>
    </row>
    <row r="60" spans="1:9" x14ac:dyDescent="0.25">
      <c r="A60" s="1">
        <f t="shared" si="2"/>
        <v>5</v>
      </c>
      <c r="B60" s="4" t="s">
        <v>60</v>
      </c>
      <c r="E60" s="28">
        <f>E59*E58</f>
        <v>0</v>
      </c>
      <c r="G60" s="1" t="s">
        <v>61</v>
      </c>
      <c r="H60" s="1">
        <f t="shared" si="3"/>
        <v>5</v>
      </c>
    </row>
    <row r="61" spans="1:9" x14ac:dyDescent="0.25">
      <c r="A61" s="1">
        <f t="shared" si="2"/>
        <v>6</v>
      </c>
      <c r="E61" s="19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11" t="s">
        <v>35</v>
      </c>
      <c r="E62" s="26">
        <f>'Pg 12 As Filed Stmt AV'!G263</f>
        <v>0</v>
      </c>
      <c r="G62" s="1" t="s">
        <v>62</v>
      </c>
      <c r="H62" s="1">
        <f t="shared" si="3"/>
        <v>7</v>
      </c>
    </row>
    <row r="63" spans="1:9" x14ac:dyDescent="0.25">
      <c r="A63" s="1">
        <f t="shared" si="2"/>
        <v>8</v>
      </c>
      <c r="B63" s="4" t="s">
        <v>58</v>
      </c>
      <c r="E63" s="27">
        <v>0</v>
      </c>
      <c r="G63" s="1" t="s">
        <v>59</v>
      </c>
      <c r="H63" s="1">
        <f t="shared" si="3"/>
        <v>8</v>
      </c>
    </row>
    <row r="64" spans="1:9" x14ac:dyDescent="0.25">
      <c r="A64" s="1">
        <f t="shared" si="2"/>
        <v>9</v>
      </c>
      <c r="B64" s="4" t="s">
        <v>39</v>
      </c>
      <c r="E64" s="28">
        <f>E63*E62</f>
        <v>0</v>
      </c>
      <c r="G64" s="1" t="s">
        <v>63</v>
      </c>
      <c r="H64" s="1">
        <f t="shared" si="3"/>
        <v>9</v>
      </c>
    </row>
    <row r="65" spans="1:9" x14ac:dyDescent="0.25">
      <c r="A65" s="1">
        <f t="shared" si="2"/>
        <v>10</v>
      </c>
      <c r="E65" s="19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4" t="s">
        <v>64</v>
      </c>
      <c r="E66" s="38">
        <f>E56+E60+E64</f>
        <v>0</v>
      </c>
      <c r="G66" s="1" t="s">
        <v>65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19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39" t="s">
        <v>66</v>
      </c>
      <c r="E68" s="19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11" t="s">
        <v>67</v>
      </c>
      <c r="E69" s="13">
        <v>0</v>
      </c>
      <c r="G69" s="1" t="s">
        <v>68</v>
      </c>
      <c r="H69" s="1">
        <f t="shared" si="3"/>
        <v>14</v>
      </c>
    </row>
    <row r="70" spans="1:9" x14ac:dyDescent="0.25">
      <c r="A70" s="1">
        <f t="shared" si="2"/>
        <v>15</v>
      </c>
      <c r="B70" s="11"/>
      <c r="E70" s="40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11" t="s">
        <v>69</v>
      </c>
      <c r="E71" s="13">
        <f>E148</f>
        <v>0</v>
      </c>
      <c r="G71" s="1" t="s">
        <v>70</v>
      </c>
      <c r="H71" s="1">
        <f t="shared" si="3"/>
        <v>16</v>
      </c>
    </row>
    <row r="72" spans="1:9" ht="18.75" x14ac:dyDescent="0.25">
      <c r="A72" s="1">
        <f t="shared" si="2"/>
        <v>17</v>
      </c>
      <c r="B72" s="11" t="s">
        <v>29</v>
      </c>
      <c r="C72" s="12"/>
      <c r="D72" s="15"/>
      <c r="E72" s="41">
        <f>'Pg 12 As Filed Stmt AV'!G149</f>
        <v>9.3026367903775511E-2</v>
      </c>
      <c r="F72" s="3"/>
      <c r="G72" s="1" t="s">
        <v>71</v>
      </c>
      <c r="H72" s="1">
        <f t="shared" si="3"/>
        <v>17</v>
      </c>
    </row>
    <row r="73" spans="1:9" x14ac:dyDescent="0.25">
      <c r="A73" s="1">
        <f t="shared" si="2"/>
        <v>18</v>
      </c>
      <c r="B73" s="4" t="s">
        <v>72</v>
      </c>
      <c r="E73" s="28">
        <f>E71*E72</f>
        <v>0</v>
      </c>
      <c r="G73" s="1" t="s">
        <v>73</v>
      </c>
      <c r="H73" s="1">
        <f t="shared" si="3"/>
        <v>18</v>
      </c>
    </row>
    <row r="74" spans="1:9" x14ac:dyDescent="0.25">
      <c r="A74" s="1">
        <f t="shared" si="2"/>
        <v>19</v>
      </c>
      <c r="E74" s="19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11" t="s">
        <v>69</v>
      </c>
      <c r="E75" s="13">
        <f>E148</f>
        <v>0</v>
      </c>
      <c r="G75" s="1" t="s">
        <v>70</v>
      </c>
      <c r="H75" s="1">
        <f t="shared" si="3"/>
        <v>20</v>
      </c>
    </row>
    <row r="76" spans="1:9" ht="18.75" x14ac:dyDescent="0.25">
      <c r="A76" s="1">
        <f t="shared" si="2"/>
        <v>21</v>
      </c>
      <c r="B76" s="11" t="s">
        <v>35</v>
      </c>
      <c r="C76" s="15"/>
      <c r="D76" s="15"/>
      <c r="E76" s="42">
        <v>0</v>
      </c>
      <c r="F76" s="3"/>
      <c r="G76" s="1" t="s">
        <v>74</v>
      </c>
      <c r="H76" s="1">
        <f t="shared" si="3"/>
        <v>21</v>
      </c>
      <c r="I76" s="15"/>
    </row>
    <row r="77" spans="1:9" x14ac:dyDescent="0.25">
      <c r="A77" s="1">
        <f t="shared" si="2"/>
        <v>22</v>
      </c>
      <c r="B77" s="4" t="s">
        <v>75</v>
      </c>
      <c r="E77" s="28">
        <f>E75*E76</f>
        <v>0</v>
      </c>
      <c r="G77" s="1" t="s">
        <v>76</v>
      </c>
      <c r="H77" s="1">
        <f t="shared" si="3"/>
        <v>22</v>
      </c>
    </row>
    <row r="78" spans="1:9" x14ac:dyDescent="0.25">
      <c r="A78" s="1">
        <f t="shared" si="2"/>
        <v>23</v>
      </c>
      <c r="E78" s="19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4" t="s">
        <v>77</v>
      </c>
      <c r="E79" s="38">
        <f>E69+E73+E77</f>
        <v>0</v>
      </c>
      <c r="G79" s="1" t="s">
        <v>78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19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39" t="s">
        <v>79</v>
      </c>
      <c r="C81" s="12"/>
      <c r="D81" s="12"/>
      <c r="E81" s="33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4" t="s">
        <v>80</v>
      </c>
      <c r="C82" s="12"/>
      <c r="D82" s="12"/>
      <c r="E82" s="36">
        <f>E150</f>
        <v>0</v>
      </c>
      <c r="G82" s="1" t="s">
        <v>81</v>
      </c>
      <c r="H82" s="1">
        <f t="shared" si="3"/>
        <v>27</v>
      </c>
    </row>
    <row r="83" spans="1:8" ht="18.75" x14ac:dyDescent="0.25">
      <c r="A83" s="1">
        <f t="shared" si="2"/>
        <v>28</v>
      </c>
      <c r="B83" s="11" t="s">
        <v>29</v>
      </c>
      <c r="C83" s="12"/>
      <c r="D83" s="12"/>
      <c r="E83" s="43">
        <f>'Pg 12 As Filed Stmt AV'!G149</f>
        <v>9.3026367903775511E-2</v>
      </c>
      <c r="F83" s="3"/>
      <c r="G83" s="1" t="s">
        <v>71</v>
      </c>
      <c r="H83" s="1">
        <f t="shared" si="3"/>
        <v>28</v>
      </c>
    </row>
    <row r="84" spans="1:8" x14ac:dyDescent="0.25">
      <c r="A84" s="1">
        <f t="shared" si="2"/>
        <v>29</v>
      </c>
      <c r="B84" s="4" t="s">
        <v>82</v>
      </c>
      <c r="C84" s="12"/>
      <c r="D84" s="12"/>
      <c r="E84" s="44">
        <f>E82*E83</f>
        <v>0</v>
      </c>
      <c r="G84" s="1" t="s">
        <v>83</v>
      </c>
      <c r="H84" s="1">
        <f t="shared" si="3"/>
        <v>29</v>
      </c>
    </row>
    <row r="85" spans="1:8" x14ac:dyDescent="0.25">
      <c r="A85" s="1">
        <f t="shared" si="2"/>
        <v>30</v>
      </c>
      <c r="C85" s="12"/>
      <c r="D85" s="12"/>
      <c r="E85" s="33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4" t="s">
        <v>80</v>
      </c>
      <c r="C86" s="12"/>
      <c r="D86" s="12"/>
      <c r="E86" s="36">
        <f>E150</f>
        <v>0</v>
      </c>
      <c r="G86" s="1" t="s">
        <v>81</v>
      </c>
      <c r="H86" s="1">
        <f t="shared" si="3"/>
        <v>31</v>
      </c>
    </row>
    <row r="87" spans="1:8" ht="18.75" x14ac:dyDescent="0.25">
      <c r="A87" s="1">
        <f t="shared" si="2"/>
        <v>32</v>
      </c>
      <c r="B87" s="11" t="s">
        <v>35</v>
      </c>
      <c r="C87" s="12"/>
      <c r="D87" s="12"/>
      <c r="E87" s="45">
        <f>'Pg 12 As Filed Stmt AV'!G183</f>
        <v>0</v>
      </c>
      <c r="F87" s="14" t="s">
        <v>36</v>
      </c>
      <c r="G87" s="1" t="s">
        <v>37</v>
      </c>
      <c r="H87" s="1">
        <f t="shared" si="3"/>
        <v>32</v>
      </c>
    </row>
    <row r="88" spans="1:8" x14ac:dyDescent="0.25">
      <c r="A88" s="1">
        <f t="shared" si="2"/>
        <v>33</v>
      </c>
      <c r="B88" s="4" t="s">
        <v>84</v>
      </c>
      <c r="C88" s="12"/>
      <c r="D88" s="12"/>
      <c r="E88" s="44">
        <f>E86*E87</f>
        <v>0</v>
      </c>
      <c r="G88" s="1" t="s">
        <v>85</v>
      </c>
      <c r="H88" s="1">
        <f t="shared" si="3"/>
        <v>33</v>
      </c>
    </row>
    <row r="89" spans="1:8" x14ac:dyDescent="0.25">
      <c r="A89" s="1">
        <f t="shared" si="2"/>
        <v>34</v>
      </c>
      <c r="C89" s="12"/>
      <c r="D89" s="12"/>
      <c r="E89" s="33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4" t="s">
        <v>86</v>
      </c>
      <c r="C90" s="12"/>
      <c r="D90" s="12"/>
      <c r="E90" s="38">
        <f>E84+E88</f>
        <v>0</v>
      </c>
      <c r="G90" s="1" t="s">
        <v>87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12"/>
      <c r="D91" s="12"/>
      <c r="E91" s="33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4" t="s">
        <v>88</v>
      </c>
      <c r="E92" s="46">
        <f>E66+E79+E90</f>
        <v>0</v>
      </c>
      <c r="G92" s="1" t="s">
        <v>89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12"/>
      <c r="D93" s="12"/>
      <c r="E93" s="33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39" t="s">
        <v>90</v>
      </c>
      <c r="C94" s="12"/>
      <c r="D94" s="12"/>
      <c r="E94" s="32">
        <f>+E40+E92</f>
        <v>1059106.1508880211</v>
      </c>
      <c r="F94" s="14" t="s">
        <v>36</v>
      </c>
      <c r="G94" s="1" t="s">
        <v>91</v>
      </c>
      <c r="H94" s="1">
        <f t="shared" si="3"/>
        <v>39</v>
      </c>
    </row>
    <row r="95" spans="1:8" ht="16.5" thickTop="1" x14ac:dyDescent="0.25">
      <c r="A95" s="1"/>
      <c r="B95" s="39"/>
      <c r="C95" s="12"/>
      <c r="D95" s="12"/>
      <c r="E95" s="33"/>
      <c r="F95" s="3"/>
      <c r="G95" s="1"/>
    </row>
    <row r="96" spans="1:8" x14ac:dyDescent="0.25">
      <c r="A96" s="1"/>
      <c r="B96" s="39"/>
      <c r="C96" s="12"/>
      <c r="D96" s="12"/>
      <c r="E96" s="33"/>
      <c r="F96" s="3"/>
      <c r="G96" s="1"/>
    </row>
    <row r="97" spans="1:8" x14ac:dyDescent="0.25">
      <c r="A97" s="14" t="s">
        <v>36</v>
      </c>
      <c r="B97" s="34" t="str">
        <f>B43</f>
        <v>Items in BOLD have changed due to clearing the ROE Adder to zero for the ER25-270 TO6 Cycle 1 filing.</v>
      </c>
      <c r="C97" s="12"/>
      <c r="D97" s="12"/>
      <c r="E97" s="33"/>
      <c r="F97" s="3"/>
      <c r="G97" s="1"/>
    </row>
    <row r="98" spans="1:8" ht="18.75" x14ac:dyDescent="0.25">
      <c r="A98" s="35">
        <v>1</v>
      </c>
      <c r="B98" s="4" t="s">
        <v>52</v>
      </c>
      <c r="C98" s="12"/>
      <c r="D98" s="12"/>
      <c r="E98" s="33"/>
      <c r="G98" s="1"/>
    </row>
    <row r="99" spans="1:8" ht="18.75" x14ac:dyDescent="0.25">
      <c r="A99" s="35">
        <v>2</v>
      </c>
      <c r="B99" s="4" t="s">
        <v>92</v>
      </c>
      <c r="C99" s="12"/>
      <c r="D99" s="12"/>
      <c r="E99" s="47"/>
      <c r="F99" s="22"/>
      <c r="G99" s="1"/>
    </row>
    <row r="100" spans="1:8" ht="18.75" x14ac:dyDescent="0.25">
      <c r="A100" s="35">
        <v>3</v>
      </c>
      <c r="B100" s="4" t="s">
        <v>93</v>
      </c>
      <c r="C100" s="12"/>
      <c r="D100" s="12"/>
      <c r="E100" s="33"/>
      <c r="G100" s="1"/>
    </row>
    <row r="101" spans="1:8" x14ac:dyDescent="0.25">
      <c r="A101" s="1"/>
      <c r="B101" s="3"/>
      <c r="C101" s="12"/>
      <c r="D101" s="12"/>
      <c r="E101" s="33"/>
      <c r="G101" s="1"/>
    </row>
    <row r="102" spans="1:8" x14ac:dyDescent="0.25">
      <c r="A102" s="1"/>
      <c r="C102" s="12"/>
      <c r="D102" s="12"/>
      <c r="E102" s="33"/>
      <c r="G102" s="1"/>
    </row>
    <row r="103" spans="1:8" x14ac:dyDescent="0.25">
      <c r="A103" s="1"/>
      <c r="B103" s="377" t="s">
        <v>0</v>
      </c>
      <c r="C103" s="376"/>
      <c r="D103" s="376"/>
      <c r="E103" s="376"/>
      <c r="F103" s="376"/>
      <c r="G103" s="376"/>
    </row>
    <row r="104" spans="1:8" x14ac:dyDescent="0.25">
      <c r="A104" s="1"/>
      <c r="B104" s="377" t="s">
        <v>2</v>
      </c>
      <c r="C104" s="376"/>
      <c r="D104" s="376"/>
      <c r="E104" s="376"/>
      <c r="F104" s="376"/>
      <c r="G104" s="376"/>
    </row>
    <row r="105" spans="1:8" ht="17.25" x14ac:dyDescent="0.25">
      <c r="A105" s="1" t="s">
        <v>1</v>
      </c>
      <c r="B105" s="377" t="s">
        <v>3</v>
      </c>
      <c r="C105" s="378"/>
      <c r="D105" s="378"/>
      <c r="E105" s="378"/>
      <c r="F105" s="378"/>
      <c r="G105" s="378"/>
      <c r="H105" s="1" t="s">
        <v>1</v>
      </c>
    </row>
    <row r="106" spans="1:8" x14ac:dyDescent="0.25">
      <c r="A106" s="1"/>
      <c r="B106" s="373" t="str">
        <f>B5</f>
        <v>For the Base Period &amp; True-Up Period Ending December 31, 2023</v>
      </c>
      <c r="C106" s="374"/>
      <c r="D106" s="374"/>
      <c r="E106" s="374"/>
      <c r="F106" s="374"/>
      <c r="G106" s="374"/>
    </row>
    <row r="107" spans="1:8" x14ac:dyDescent="0.25">
      <c r="A107" s="1"/>
      <c r="B107" s="375" t="s">
        <v>5</v>
      </c>
      <c r="C107" s="376"/>
      <c r="D107" s="376"/>
      <c r="E107" s="376"/>
      <c r="F107" s="376"/>
      <c r="G107" s="376"/>
    </row>
    <row r="108" spans="1:8" x14ac:dyDescent="0.25">
      <c r="A108" s="1"/>
      <c r="B108" s="5"/>
      <c r="C108" s="3"/>
      <c r="D108" s="3"/>
      <c r="E108" s="3"/>
      <c r="F108" s="3"/>
      <c r="G108" s="3"/>
    </row>
    <row r="109" spans="1:8" x14ac:dyDescent="0.25">
      <c r="A109" s="1" t="s">
        <v>6</v>
      </c>
      <c r="E109" s="6"/>
      <c r="G109" s="1"/>
      <c r="H109" s="1" t="s">
        <v>6</v>
      </c>
    </row>
    <row r="110" spans="1:8" x14ac:dyDescent="0.25">
      <c r="A110" s="1" t="s">
        <v>7</v>
      </c>
      <c r="B110" s="3" t="s">
        <v>1</v>
      </c>
      <c r="E110" s="7" t="s">
        <v>8</v>
      </c>
      <c r="G110" s="8" t="s">
        <v>9</v>
      </c>
      <c r="H110" s="1" t="s">
        <v>7</v>
      </c>
    </row>
    <row r="111" spans="1:8" x14ac:dyDescent="0.25">
      <c r="A111" s="1"/>
      <c r="B111" s="9" t="s">
        <v>94</v>
      </c>
      <c r="C111" s="48"/>
      <c r="D111" s="48"/>
      <c r="E111" s="48"/>
      <c r="G111" s="1"/>
    </row>
    <row r="112" spans="1:8" x14ac:dyDescent="0.25">
      <c r="A112" s="1">
        <v>1</v>
      </c>
      <c r="B112" s="49" t="s">
        <v>95</v>
      </c>
      <c r="C112" s="48"/>
      <c r="D112" s="48"/>
      <c r="E112" s="48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11" t="s">
        <v>96</v>
      </c>
      <c r="C113" s="48"/>
      <c r="D113" s="48"/>
      <c r="E113" s="50">
        <f>E182</f>
        <v>6056558.2936077248</v>
      </c>
      <c r="F113" s="22"/>
      <c r="G113" s="1" t="s">
        <v>97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11" t="s">
        <v>98</v>
      </c>
      <c r="C114" s="48"/>
      <c r="D114" s="48"/>
      <c r="E114" s="51">
        <f>E183</f>
        <v>9151.7252080767139</v>
      </c>
      <c r="F114" s="22"/>
      <c r="G114" s="1" t="s">
        <v>99</v>
      </c>
      <c r="H114" s="1">
        <f t="shared" si="5"/>
        <v>3</v>
      </c>
    </row>
    <row r="115" spans="1:9" x14ac:dyDescent="0.25">
      <c r="A115" s="1">
        <f t="shared" si="4"/>
        <v>4</v>
      </c>
      <c r="B115" s="11" t="s">
        <v>100</v>
      </c>
      <c r="C115" s="48"/>
      <c r="D115" s="48"/>
      <c r="E115" s="51">
        <f>E184</f>
        <v>67559.485194371402</v>
      </c>
      <c r="G115" s="1" t="s">
        <v>101</v>
      </c>
      <c r="H115" s="1">
        <f t="shared" si="5"/>
        <v>4</v>
      </c>
    </row>
    <row r="116" spans="1:9" x14ac:dyDescent="0.25">
      <c r="A116" s="1">
        <f t="shared" si="4"/>
        <v>5</v>
      </c>
      <c r="B116" s="11" t="s">
        <v>102</v>
      </c>
      <c r="C116" s="48"/>
      <c r="D116" s="48"/>
      <c r="E116" s="52">
        <f>E185</f>
        <v>196520.25768592002</v>
      </c>
      <c r="G116" s="1" t="s">
        <v>103</v>
      </c>
      <c r="H116" s="1">
        <f t="shared" si="5"/>
        <v>5</v>
      </c>
    </row>
    <row r="117" spans="1:9" x14ac:dyDescent="0.25">
      <c r="A117" s="1">
        <f t="shared" si="4"/>
        <v>6</v>
      </c>
      <c r="B117" s="11" t="s">
        <v>104</v>
      </c>
      <c r="C117" s="1"/>
      <c r="D117" s="1"/>
      <c r="E117" s="28">
        <f>SUM(E113:E116)</f>
        <v>6329789.7616960928</v>
      </c>
      <c r="F117" s="22"/>
      <c r="G117" s="1" t="s">
        <v>105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23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49" t="s">
        <v>106</v>
      </c>
      <c r="C119" s="1"/>
      <c r="D119" s="1"/>
      <c r="E119" s="23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11" t="s">
        <v>107</v>
      </c>
      <c r="C120" s="1"/>
      <c r="D120" s="1"/>
      <c r="E120" s="53">
        <v>0</v>
      </c>
      <c r="F120" s="22"/>
      <c r="G120" s="1" t="s">
        <v>108</v>
      </c>
      <c r="H120" s="1">
        <f t="shared" si="5"/>
        <v>9</v>
      </c>
    </row>
    <row r="121" spans="1:9" x14ac:dyDescent="0.25">
      <c r="A121" s="1">
        <f t="shared" si="4"/>
        <v>10</v>
      </c>
      <c r="B121" s="11" t="s">
        <v>109</v>
      </c>
      <c r="C121" s="1"/>
      <c r="D121" s="1"/>
      <c r="E121" s="54">
        <v>0</v>
      </c>
      <c r="G121" s="1" t="s">
        <v>110</v>
      </c>
      <c r="H121" s="1">
        <f t="shared" si="5"/>
        <v>10</v>
      </c>
    </row>
    <row r="122" spans="1:9" x14ac:dyDescent="0.25">
      <c r="A122" s="1">
        <f t="shared" si="4"/>
        <v>11</v>
      </c>
      <c r="B122" s="11" t="s">
        <v>111</v>
      </c>
      <c r="C122" s="1"/>
      <c r="D122" s="1"/>
      <c r="E122" s="55">
        <f>SUM(E120:E121)</f>
        <v>0</v>
      </c>
      <c r="F122" s="22"/>
      <c r="G122" s="1" t="s">
        <v>112</v>
      </c>
      <c r="H122" s="1">
        <f t="shared" si="5"/>
        <v>11</v>
      </c>
    </row>
    <row r="123" spans="1:9" x14ac:dyDescent="0.25">
      <c r="A123" s="1">
        <f t="shared" si="4"/>
        <v>12</v>
      </c>
      <c r="B123" s="11"/>
      <c r="C123" s="1"/>
      <c r="D123" s="1"/>
      <c r="E123" s="33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49" t="s">
        <v>113</v>
      </c>
      <c r="E124" s="23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4" t="s">
        <v>114</v>
      </c>
      <c r="C125" s="1"/>
      <c r="D125" s="1"/>
      <c r="E125" s="13">
        <v>-1117204.7588902973</v>
      </c>
      <c r="F125" s="14"/>
      <c r="G125" s="1" t="s">
        <v>115</v>
      </c>
      <c r="H125" s="1">
        <f t="shared" si="5"/>
        <v>14</v>
      </c>
      <c r="I125" s="56"/>
    </row>
    <row r="126" spans="1:9" x14ac:dyDescent="0.25">
      <c r="A126" s="1">
        <f t="shared" si="4"/>
        <v>15</v>
      </c>
      <c r="B126" s="4" t="s">
        <v>116</v>
      </c>
      <c r="C126" s="1"/>
      <c r="D126" s="1"/>
      <c r="E126" s="16">
        <v>0</v>
      </c>
      <c r="G126" s="1" t="s">
        <v>117</v>
      </c>
      <c r="H126" s="1">
        <f t="shared" si="5"/>
        <v>15</v>
      </c>
    </row>
    <row r="127" spans="1:9" x14ac:dyDescent="0.25">
      <c r="A127" s="1">
        <f t="shared" si="4"/>
        <v>16</v>
      </c>
      <c r="B127" s="11" t="s">
        <v>118</v>
      </c>
      <c r="C127" s="1"/>
      <c r="D127" s="1"/>
      <c r="E127" s="28">
        <f>SUM(E125:E126)</f>
        <v>-1117204.7588902973</v>
      </c>
      <c r="F127" s="14"/>
      <c r="G127" s="1" t="s">
        <v>119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15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49" t="s">
        <v>120</v>
      </c>
      <c r="C129" s="1"/>
      <c r="D129" s="1"/>
      <c r="E129" s="15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11" t="s">
        <v>121</v>
      </c>
      <c r="C130" s="1"/>
      <c r="D130" s="1"/>
      <c r="E130" s="50">
        <v>51953.597307497468</v>
      </c>
      <c r="F130" s="22"/>
      <c r="G130" s="1" t="s">
        <v>122</v>
      </c>
      <c r="H130" s="1">
        <f t="shared" si="5"/>
        <v>19</v>
      </c>
    </row>
    <row r="131" spans="1:9" x14ac:dyDescent="0.25">
      <c r="A131" s="1">
        <f t="shared" si="4"/>
        <v>20</v>
      </c>
      <c r="B131" s="11" t="s">
        <v>123</v>
      </c>
      <c r="C131" s="1"/>
      <c r="D131" s="1"/>
      <c r="E131" s="51">
        <v>38860.273206051555</v>
      </c>
      <c r="F131" s="22"/>
      <c r="G131" s="1" t="s">
        <v>124</v>
      </c>
      <c r="H131" s="1">
        <f t="shared" si="5"/>
        <v>20</v>
      </c>
    </row>
    <row r="132" spans="1:9" x14ac:dyDescent="0.25">
      <c r="A132" s="1">
        <f t="shared" si="4"/>
        <v>21</v>
      </c>
      <c r="B132" s="11" t="s">
        <v>125</v>
      </c>
      <c r="C132" s="1"/>
      <c r="D132" s="1"/>
      <c r="E132" s="52">
        <v>27242.126729858512</v>
      </c>
      <c r="F132" s="14"/>
      <c r="G132" s="1" t="s">
        <v>126</v>
      </c>
      <c r="H132" s="1">
        <f t="shared" si="5"/>
        <v>21</v>
      </c>
    </row>
    <row r="133" spans="1:9" x14ac:dyDescent="0.25">
      <c r="A133" s="1">
        <f t="shared" si="4"/>
        <v>22</v>
      </c>
      <c r="B133" s="11" t="s">
        <v>127</v>
      </c>
      <c r="E133" s="28">
        <f>SUM(E130:E132)</f>
        <v>118055.99724340753</v>
      </c>
      <c r="F133" s="14"/>
      <c r="G133" s="1" t="s">
        <v>128</v>
      </c>
      <c r="H133" s="1">
        <f t="shared" si="5"/>
        <v>22</v>
      </c>
    </row>
    <row r="134" spans="1:9" x14ac:dyDescent="0.25">
      <c r="A134" s="1">
        <f t="shared" si="4"/>
        <v>23</v>
      </c>
      <c r="B134" s="11"/>
      <c r="E134" s="23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11" t="s">
        <v>129</v>
      </c>
      <c r="E135" s="53">
        <v>0</v>
      </c>
      <c r="G135" s="1" t="s">
        <v>130</v>
      </c>
      <c r="H135" s="1">
        <f t="shared" si="5"/>
        <v>24</v>
      </c>
    </row>
    <row r="136" spans="1:9" x14ac:dyDescent="0.25">
      <c r="A136" s="1">
        <f t="shared" si="4"/>
        <v>25</v>
      </c>
      <c r="B136" s="11" t="s">
        <v>131</v>
      </c>
      <c r="E136" s="27">
        <v>-10662.770719500901</v>
      </c>
      <c r="G136" s="1" t="s">
        <v>132</v>
      </c>
      <c r="H136" s="1">
        <f t="shared" si="5"/>
        <v>25</v>
      </c>
    </row>
    <row r="137" spans="1:9" x14ac:dyDescent="0.25">
      <c r="A137" s="1">
        <f t="shared" si="4"/>
        <v>26</v>
      </c>
      <c r="B137" s="11"/>
      <c r="E137" s="23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11" t="s">
        <v>133</v>
      </c>
      <c r="E138" s="57">
        <f>E135+E133+E127+E122+E117+E136</f>
        <v>5319978.2293297015</v>
      </c>
      <c r="F138" s="14"/>
      <c r="G138" s="1" t="s">
        <v>134</v>
      </c>
      <c r="H138" s="1">
        <f t="shared" si="5"/>
        <v>27</v>
      </c>
      <c r="I138" s="58"/>
    </row>
    <row r="139" spans="1:9" ht="16.5" thickTop="1" x14ac:dyDescent="0.25">
      <c r="A139" s="1">
        <f t="shared" si="4"/>
        <v>28</v>
      </c>
      <c r="B139" s="11"/>
      <c r="E139" s="19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9" t="s">
        <v>135</v>
      </c>
      <c r="E140" s="19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11" t="s">
        <v>136</v>
      </c>
      <c r="E141" s="13">
        <f>E191</f>
        <v>0</v>
      </c>
      <c r="G141" s="1" t="s">
        <v>137</v>
      </c>
      <c r="H141" s="1">
        <f t="shared" si="5"/>
        <v>30</v>
      </c>
    </row>
    <row r="142" spans="1:9" x14ac:dyDescent="0.25">
      <c r="A142" s="1">
        <f t="shared" si="4"/>
        <v>31</v>
      </c>
      <c r="B142" s="11" t="s">
        <v>138</v>
      </c>
      <c r="E142" s="16">
        <v>0</v>
      </c>
      <c r="G142" s="1" t="s">
        <v>139</v>
      </c>
      <c r="H142" s="1">
        <f t="shared" si="5"/>
        <v>31</v>
      </c>
    </row>
    <row r="143" spans="1:9" x14ac:dyDescent="0.25">
      <c r="A143" s="1">
        <f t="shared" si="4"/>
        <v>32</v>
      </c>
      <c r="B143" s="4" t="s">
        <v>140</v>
      </c>
      <c r="E143" s="28">
        <f>SUM(E141:E142)</f>
        <v>0</v>
      </c>
      <c r="G143" s="1" t="s">
        <v>141</v>
      </c>
      <c r="H143" s="1">
        <f t="shared" si="5"/>
        <v>32</v>
      </c>
    </row>
    <row r="144" spans="1:9" x14ac:dyDescent="0.25">
      <c r="A144" s="1">
        <f t="shared" si="4"/>
        <v>33</v>
      </c>
      <c r="B144" s="11"/>
      <c r="E144" s="19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9" t="s">
        <v>142</v>
      </c>
      <c r="E145" s="19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11" t="s">
        <v>143</v>
      </c>
      <c r="E146" s="13">
        <v>0</v>
      </c>
      <c r="G146" s="1" t="s">
        <v>144</v>
      </c>
      <c r="H146" s="1">
        <f t="shared" si="5"/>
        <v>35</v>
      </c>
    </row>
    <row r="147" spans="1:8" x14ac:dyDescent="0.25">
      <c r="A147" s="1">
        <f t="shared" si="4"/>
        <v>36</v>
      </c>
      <c r="B147" s="4" t="s">
        <v>145</v>
      </c>
      <c r="E147" s="18">
        <v>0</v>
      </c>
      <c r="G147" s="1" t="s">
        <v>146</v>
      </c>
      <c r="H147" s="1">
        <f t="shared" si="5"/>
        <v>36</v>
      </c>
    </row>
    <row r="148" spans="1:8" x14ac:dyDescent="0.25">
      <c r="A148" s="1">
        <f t="shared" si="4"/>
        <v>37</v>
      </c>
      <c r="B148" s="4" t="s">
        <v>147</v>
      </c>
      <c r="E148" s="28">
        <f>SUM(E146:E147)</f>
        <v>0</v>
      </c>
      <c r="G148" s="1" t="s">
        <v>148</v>
      </c>
      <c r="H148" s="1">
        <f t="shared" si="5"/>
        <v>37</v>
      </c>
    </row>
    <row r="149" spans="1:8" x14ac:dyDescent="0.25">
      <c r="A149" s="1">
        <f t="shared" si="4"/>
        <v>38</v>
      </c>
      <c r="B149" s="11"/>
      <c r="E149" s="19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9" t="s">
        <v>149</v>
      </c>
      <c r="E150" s="13">
        <v>0</v>
      </c>
      <c r="G150" s="1" t="s">
        <v>150</v>
      </c>
      <c r="H150" s="1">
        <f t="shared" si="5"/>
        <v>39</v>
      </c>
    </row>
    <row r="151" spans="1:8" x14ac:dyDescent="0.25">
      <c r="A151" s="1"/>
      <c r="B151" s="11"/>
      <c r="E151" s="19"/>
      <c r="G151" s="1"/>
    </row>
    <row r="152" spans="1:8" x14ac:dyDescent="0.25">
      <c r="A152" s="1"/>
      <c r="B152" s="11"/>
      <c r="E152" s="19"/>
      <c r="G152" s="1"/>
    </row>
    <row r="153" spans="1:8" x14ac:dyDescent="0.25">
      <c r="A153" s="14"/>
      <c r="B153" s="34"/>
      <c r="E153" s="19"/>
      <c r="G153" s="1"/>
    </row>
    <row r="154" spans="1:8" ht="18.75" x14ac:dyDescent="0.25">
      <c r="A154" s="35">
        <v>1</v>
      </c>
      <c r="B154" s="11" t="s">
        <v>151</v>
      </c>
      <c r="E154" s="19"/>
      <c r="G154" s="1"/>
    </row>
    <row r="155" spans="1:8" ht="18.75" x14ac:dyDescent="0.25">
      <c r="A155" s="35">
        <v>2</v>
      </c>
      <c r="B155" s="4" t="s">
        <v>92</v>
      </c>
      <c r="E155" s="19"/>
      <c r="G155" s="1"/>
    </row>
    <row r="156" spans="1:8" x14ac:dyDescent="0.25">
      <c r="A156" s="1"/>
      <c r="B156" s="3"/>
      <c r="E156" s="19"/>
      <c r="G156" s="1"/>
    </row>
    <row r="157" spans="1:8" x14ac:dyDescent="0.25">
      <c r="A157" s="1"/>
      <c r="B157" s="3"/>
      <c r="E157" s="19"/>
      <c r="G157" s="1"/>
    </row>
    <row r="158" spans="1:8" x14ac:dyDescent="0.25">
      <c r="A158" s="1"/>
      <c r="B158" s="377" t="s">
        <v>0</v>
      </c>
      <c r="C158" s="376"/>
      <c r="D158" s="376"/>
      <c r="E158" s="376"/>
      <c r="F158" s="376"/>
      <c r="G158" s="376"/>
    </row>
    <row r="159" spans="1:8" x14ac:dyDescent="0.25">
      <c r="A159" s="1" t="s">
        <v>1</v>
      </c>
      <c r="B159" s="377" t="s">
        <v>2</v>
      </c>
      <c r="C159" s="376"/>
      <c r="D159" s="376"/>
      <c r="E159" s="376"/>
      <c r="F159" s="376"/>
      <c r="G159" s="376"/>
    </row>
    <row r="160" spans="1:8" ht="17.25" x14ac:dyDescent="0.25">
      <c r="A160" s="1"/>
      <c r="B160" s="377" t="s">
        <v>3</v>
      </c>
      <c r="C160" s="378"/>
      <c r="D160" s="378"/>
      <c r="E160" s="378"/>
      <c r="F160" s="378"/>
      <c r="G160" s="378"/>
    </row>
    <row r="161" spans="1:10" x14ac:dyDescent="0.25">
      <c r="A161" s="1"/>
      <c r="B161" s="373" t="str">
        <f>B5</f>
        <v>For the Base Period &amp; True-Up Period Ending December 31, 2023</v>
      </c>
      <c r="C161" s="374"/>
      <c r="D161" s="374"/>
      <c r="E161" s="374"/>
      <c r="F161" s="374"/>
      <c r="G161" s="374"/>
    </row>
    <row r="162" spans="1:10" x14ac:dyDescent="0.25">
      <c r="A162" s="1"/>
      <c r="B162" s="375" t="s">
        <v>5</v>
      </c>
      <c r="C162" s="376"/>
      <c r="D162" s="376"/>
      <c r="E162" s="376"/>
      <c r="F162" s="376"/>
      <c r="G162" s="376"/>
    </row>
    <row r="163" spans="1:10" x14ac:dyDescent="0.25">
      <c r="A163" s="1"/>
      <c r="B163" s="59"/>
    </row>
    <row r="164" spans="1:10" x14ac:dyDescent="0.25">
      <c r="A164" s="1" t="s">
        <v>6</v>
      </c>
      <c r="E164" s="6"/>
      <c r="G164" s="1"/>
      <c r="H164" s="1" t="s">
        <v>6</v>
      </c>
    </row>
    <row r="165" spans="1:10" x14ac:dyDescent="0.25">
      <c r="A165" s="1" t="s">
        <v>7</v>
      </c>
      <c r="B165" s="3" t="s">
        <v>1</v>
      </c>
      <c r="E165" s="7" t="s">
        <v>8</v>
      </c>
      <c r="G165" s="8" t="s">
        <v>9</v>
      </c>
      <c r="H165" s="1" t="s">
        <v>7</v>
      </c>
    </row>
    <row r="166" spans="1:10" x14ac:dyDescent="0.25">
      <c r="A166" s="1"/>
      <c r="B166" s="9" t="s">
        <v>152</v>
      </c>
      <c r="E166" s="6"/>
      <c r="G166" s="1"/>
    </row>
    <row r="167" spans="1:10" x14ac:dyDescent="0.25">
      <c r="A167" s="1">
        <v>1</v>
      </c>
      <c r="B167" s="49" t="s">
        <v>153</v>
      </c>
      <c r="E167" s="6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11" t="s">
        <v>96</v>
      </c>
      <c r="E168" s="13">
        <v>7990057.3968355898</v>
      </c>
      <c r="F168" s="22"/>
      <c r="G168" s="1" t="s">
        <v>154</v>
      </c>
      <c r="H168" s="1">
        <f t="shared" ref="H168:H191" si="7">H167+1</f>
        <v>2</v>
      </c>
      <c r="I168" s="60"/>
    </row>
    <row r="169" spans="1:10" x14ac:dyDescent="0.25">
      <c r="A169" s="1">
        <f t="shared" si="6"/>
        <v>3</v>
      </c>
      <c r="B169" s="11" t="s">
        <v>155</v>
      </c>
      <c r="E169" s="16">
        <v>23810.070405144139</v>
      </c>
      <c r="F169" s="22"/>
      <c r="G169" s="1" t="s">
        <v>156</v>
      </c>
      <c r="H169" s="1">
        <f t="shared" si="7"/>
        <v>3</v>
      </c>
      <c r="I169" s="61"/>
    </row>
    <row r="170" spans="1:10" x14ac:dyDescent="0.25">
      <c r="A170" s="1">
        <f t="shared" si="6"/>
        <v>4</v>
      </c>
      <c r="B170" s="11" t="s">
        <v>100</v>
      </c>
      <c r="E170" s="16">
        <v>118679.32221898218</v>
      </c>
      <c r="F170" s="3"/>
      <c r="G170" s="1" t="s">
        <v>157</v>
      </c>
      <c r="H170" s="1">
        <f t="shared" si="7"/>
        <v>4</v>
      </c>
      <c r="J170" s="62"/>
    </row>
    <row r="171" spans="1:10" x14ac:dyDescent="0.25">
      <c r="A171" s="1">
        <f t="shared" si="6"/>
        <v>5</v>
      </c>
      <c r="B171" s="11" t="s">
        <v>102</v>
      </c>
      <c r="C171" s="1"/>
      <c r="D171" s="1"/>
      <c r="E171" s="18">
        <v>336812.87323412113</v>
      </c>
      <c r="F171" s="3"/>
      <c r="G171" s="1" t="s">
        <v>158</v>
      </c>
      <c r="H171" s="1">
        <f t="shared" si="7"/>
        <v>5</v>
      </c>
    </row>
    <row r="172" spans="1:10" x14ac:dyDescent="0.25">
      <c r="A172" s="1">
        <f t="shared" si="6"/>
        <v>6</v>
      </c>
      <c r="B172" s="11" t="s">
        <v>159</v>
      </c>
      <c r="E172" s="28">
        <f>SUM(E168:E171)</f>
        <v>8469359.6626938377</v>
      </c>
      <c r="F172" s="22"/>
      <c r="G172" s="1" t="s">
        <v>105</v>
      </c>
      <c r="H172" s="1">
        <f t="shared" si="7"/>
        <v>6</v>
      </c>
      <c r="I172" s="61"/>
    </row>
    <row r="173" spans="1:10" x14ac:dyDescent="0.25">
      <c r="A173" s="1">
        <f t="shared" si="6"/>
        <v>7</v>
      </c>
      <c r="C173" s="1"/>
      <c r="D173" s="1"/>
      <c r="E173" s="6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63" t="s">
        <v>160</v>
      </c>
      <c r="E174" s="6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4" t="s">
        <v>161</v>
      </c>
      <c r="E175" s="13">
        <v>1933499.1032278647</v>
      </c>
      <c r="F175" s="22"/>
      <c r="G175" s="1" t="s">
        <v>162</v>
      </c>
      <c r="H175" s="1">
        <f t="shared" si="7"/>
        <v>9</v>
      </c>
    </row>
    <row r="176" spans="1:10" x14ac:dyDescent="0.25">
      <c r="A176" s="1">
        <f t="shared" si="6"/>
        <v>10</v>
      </c>
      <c r="B176" s="4" t="s">
        <v>163</v>
      </c>
      <c r="E176" s="16">
        <v>14658.345197067425</v>
      </c>
      <c r="F176" s="22"/>
      <c r="G176" s="1" t="s">
        <v>164</v>
      </c>
      <c r="H176" s="1">
        <f t="shared" si="7"/>
        <v>10</v>
      </c>
    </row>
    <row r="177" spans="1:8" x14ac:dyDescent="0.25">
      <c r="A177" s="1">
        <f t="shared" si="6"/>
        <v>11</v>
      </c>
      <c r="B177" s="4" t="s">
        <v>165</v>
      </c>
      <c r="E177" s="16">
        <v>51119.837024610781</v>
      </c>
      <c r="F177" s="3"/>
      <c r="G177" s="1" t="s">
        <v>166</v>
      </c>
      <c r="H177" s="1">
        <f t="shared" si="7"/>
        <v>11</v>
      </c>
    </row>
    <row r="178" spans="1:8" x14ac:dyDescent="0.25">
      <c r="A178" s="1">
        <f t="shared" si="6"/>
        <v>12</v>
      </c>
      <c r="B178" s="4" t="s">
        <v>167</v>
      </c>
      <c r="E178" s="18">
        <v>140292.61554820111</v>
      </c>
      <c r="F178" s="3"/>
      <c r="G178" s="1" t="s">
        <v>168</v>
      </c>
      <c r="H178" s="1">
        <f t="shared" si="7"/>
        <v>12</v>
      </c>
    </row>
    <row r="179" spans="1:8" x14ac:dyDescent="0.25">
      <c r="A179" s="1">
        <f t="shared" si="6"/>
        <v>13</v>
      </c>
      <c r="B179" s="61" t="s">
        <v>169</v>
      </c>
      <c r="C179" s="61"/>
      <c r="D179" s="61"/>
      <c r="E179" s="64">
        <f>SUM(E175:E178)</f>
        <v>2139569.9009977439</v>
      </c>
      <c r="F179" s="22"/>
      <c r="G179" s="1" t="s">
        <v>170</v>
      </c>
      <c r="H179" s="1">
        <f t="shared" si="7"/>
        <v>13</v>
      </c>
    </row>
    <row r="180" spans="1:8" x14ac:dyDescent="0.25">
      <c r="A180" s="1">
        <f t="shared" si="6"/>
        <v>14</v>
      </c>
      <c r="B180" s="61"/>
      <c r="C180" s="61"/>
      <c r="D180" s="61"/>
      <c r="E180" s="15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49" t="s">
        <v>95</v>
      </c>
      <c r="C181" s="61"/>
      <c r="D181" s="61"/>
      <c r="E181" s="15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11" t="s">
        <v>96</v>
      </c>
      <c r="E182" s="19">
        <f>+E168-E175</f>
        <v>6056558.2936077248</v>
      </c>
      <c r="F182" s="22"/>
      <c r="G182" s="1" t="s">
        <v>171</v>
      </c>
      <c r="H182" s="1">
        <f t="shared" si="7"/>
        <v>16</v>
      </c>
    </row>
    <row r="183" spans="1:8" x14ac:dyDescent="0.25">
      <c r="A183" s="1">
        <f t="shared" si="6"/>
        <v>17</v>
      </c>
      <c r="B183" s="11" t="s">
        <v>98</v>
      </c>
      <c r="E183" s="15">
        <f>+E169-E176</f>
        <v>9151.7252080767139</v>
      </c>
      <c r="F183" s="22"/>
      <c r="G183" s="1" t="s">
        <v>172</v>
      </c>
      <c r="H183" s="1">
        <f t="shared" si="7"/>
        <v>17</v>
      </c>
    </row>
    <row r="184" spans="1:8" x14ac:dyDescent="0.25">
      <c r="A184" s="1">
        <f t="shared" si="6"/>
        <v>18</v>
      </c>
      <c r="B184" s="11" t="s">
        <v>100</v>
      </c>
      <c r="E184" s="15">
        <f>+E170-E177</f>
        <v>67559.485194371402</v>
      </c>
      <c r="G184" s="1" t="s">
        <v>173</v>
      </c>
      <c r="H184" s="1">
        <f t="shared" si="7"/>
        <v>18</v>
      </c>
    </row>
    <row r="185" spans="1:8" x14ac:dyDescent="0.25">
      <c r="A185" s="1">
        <f t="shared" si="6"/>
        <v>19</v>
      </c>
      <c r="B185" s="11" t="s">
        <v>102</v>
      </c>
      <c r="E185" s="65">
        <f>+E171-E178</f>
        <v>196520.25768592002</v>
      </c>
      <c r="G185" s="1" t="s">
        <v>174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4" t="s">
        <v>104</v>
      </c>
      <c r="E186" s="38">
        <f>SUM(E182:E185)</f>
        <v>6329789.7616960928</v>
      </c>
      <c r="F186" s="22"/>
      <c r="G186" s="1" t="s">
        <v>175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19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9" t="s">
        <v>176</v>
      </c>
      <c r="E188" s="19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11" t="s">
        <v>177</v>
      </c>
      <c r="E189" s="13">
        <v>0</v>
      </c>
      <c r="G189" s="1" t="s">
        <v>178</v>
      </c>
      <c r="H189" s="1">
        <f t="shared" si="7"/>
        <v>23</v>
      </c>
    </row>
    <row r="190" spans="1:8" x14ac:dyDescent="0.25">
      <c r="A190" s="1">
        <f t="shared" si="6"/>
        <v>24</v>
      </c>
      <c r="B190" s="4" t="s">
        <v>179</v>
      </c>
      <c r="E190" s="18">
        <v>0</v>
      </c>
      <c r="G190" s="1" t="s">
        <v>180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11" t="s">
        <v>181</v>
      </c>
      <c r="E191" s="57">
        <f>E189-E190</f>
        <v>0</v>
      </c>
      <c r="G191" s="1" t="s">
        <v>182</v>
      </c>
      <c r="H191" s="1">
        <f t="shared" si="7"/>
        <v>25</v>
      </c>
    </row>
    <row r="192" spans="1:8" ht="16.5" thickTop="1" x14ac:dyDescent="0.25">
      <c r="A192" s="1"/>
      <c r="B192" s="11"/>
      <c r="E192" s="19"/>
      <c r="G192" s="1"/>
    </row>
    <row r="193" spans="1:7" x14ac:dyDescent="0.25">
      <c r="A193" s="1"/>
      <c r="B193" s="11"/>
      <c r="E193" s="19"/>
      <c r="G193" s="1"/>
    </row>
    <row r="194" spans="1:7" ht="18.75" x14ac:dyDescent="0.25">
      <c r="A194" s="35">
        <v>1</v>
      </c>
      <c r="B194" s="4" t="s">
        <v>183</v>
      </c>
      <c r="E194" s="19"/>
      <c r="G194" s="1"/>
    </row>
    <row r="195" spans="1:7" x14ac:dyDescent="0.25">
      <c r="E195" s="58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1:G161"/>
    <mergeCell ref="B162:G162"/>
    <mergeCell ref="B105:G105"/>
    <mergeCell ref="B106:G106"/>
    <mergeCell ref="B107:G107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>
    <oddHeader>&amp;C&amp;"Times New Roman,Bold"&amp;8AS FILED</oddHeader>
    <oddFooter>&amp;L&amp;A&amp;CPage 4.&amp;P&amp;R&amp;F</oddFooter>
  </headerFooter>
  <rowBreaks count="3" manualBreakCount="3">
    <brk id="45" max="16383" man="1"/>
    <brk id="101" max="16383" man="1"/>
    <brk id="156" max="16383" man="1"/>
  </rowBreaks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C468-920A-4DDB-95CD-3D619F429E46}">
  <sheetPr>
    <pageSetUpPr fitToPage="1"/>
  </sheetPr>
  <dimension ref="A1:L65"/>
  <sheetViews>
    <sheetView topLeftCell="A5" zoomScale="80" zoomScaleNormal="80" workbookViewId="0">
      <selection activeCell="J41" sqref="J41"/>
    </sheetView>
  </sheetViews>
  <sheetFormatPr defaultColWidth="8.85546875" defaultRowHeight="15.75" x14ac:dyDescent="0.25"/>
  <cols>
    <col min="1" max="1" width="5.140625" style="1" bestFit="1" customWidth="1"/>
    <col min="2" max="2" width="78.42578125" style="4" customWidth="1"/>
    <col min="3" max="3" width="21.140625" style="4" customWidth="1"/>
    <col min="4" max="4" width="1.5703125" style="4" customWidth="1"/>
    <col min="5" max="5" width="16.85546875" style="4" customWidth="1"/>
    <col min="6" max="6" width="1.5703125" style="4" customWidth="1"/>
    <col min="7" max="7" width="44.85546875" style="4" customWidth="1"/>
    <col min="8" max="8" width="5.140625" style="4" customWidth="1"/>
    <col min="9" max="9" width="8.85546875" style="4"/>
    <col min="10" max="10" width="20.42578125" style="4" bestFit="1" customWidth="1"/>
    <col min="11" max="16384" width="8.85546875" style="4"/>
  </cols>
  <sheetData>
    <row r="1" spans="1:12" x14ac:dyDescent="0.25">
      <c r="A1" s="214"/>
      <c r="G1" s="1"/>
      <c r="H1" s="1"/>
    </row>
    <row r="2" spans="1:12" x14ac:dyDescent="0.25">
      <c r="B2" s="377" t="s">
        <v>0</v>
      </c>
      <c r="C2" s="377"/>
      <c r="D2" s="377"/>
      <c r="E2" s="377"/>
      <c r="F2" s="377"/>
      <c r="G2" s="377"/>
      <c r="H2" s="1"/>
    </row>
    <row r="3" spans="1:12" x14ac:dyDescent="0.25">
      <c r="B3" s="377" t="s">
        <v>429</v>
      </c>
      <c r="C3" s="377"/>
      <c r="D3" s="377"/>
      <c r="E3" s="377"/>
      <c r="F3" s="377"/>
      <c r="G3" s="377"/>
      <c r="H3" s="1"/>
    </row>
    <row r="4" spans="1:12" x14ac:dyDescent="0.25">
      <c r="B4" s="377" t="s">
        <v>430</v>
      </c>
      <c r="C4" s="377"/>
      <c r="D4" s="377"/>
      <c r="E4" s="377"/>
      <c r="F4" s="377"/>
      <c r="G4" s="377"/>
      <c r="H4" s="1"/>
    </row>
    <row r="5" spans="1:12" x14ac:dyDescent="0.25">
      <c r="B5" s="373" t="s">
        <v>186</v>
      </c>
      <c r="C5" s="373"/>
      <c r="D5" s="373"/>
      <c r="E5" s="373"/>
      <c r="F5" s="373"/>
      <c r="G5" s="373"/>
      <c r="H5" s="1"/>
      <c r="J5"/>
      <c r="K5"/>
      <c r="L5"/>
    </row>
    <row r="6" spans="1:12" x14ac:dyDescent="0.25">
      <c r="B6" s="375" t="s">
        <v>5</v>
      </c>
      <c r="C6" s="376"/>
      <c r="D6" s="376"/>
      <c r="E6" s="376"/>
      <c r="F6" s="376"/>
      <c r="G6" s="376"/>
      <c r="H6" s="1"/>
    </row>
    <row r="7" spans="1:12" x14ac:dyDescent="0.25">
      <c r="B7" s="1"/>
      <c r="C7" s="1"/>
      <c r="D7" s="1"/>
      <c r="E7" s="23"/>
      <c r="F7" s="23"/>
      <c r="G7" s="1"/>
      <c r="H7" s="1"/>
    </row>
    <row r="8" spans="1:12" x14ac:dyDescent="0.25">
      <c r="A8" s="1" t="s">
        <v>6</v>
      </c>
      <c r="B8" s="2"/>
      <c r="C8" s="1" t="s">
        <v>187</v>
      </c>
      <c r="D8" s="2"/>
      <c r="E8" s="194"/>
      <c r="F8" s="194"/>
      <c r="G8" s="1"/>
      <c r="H8" s="1" t="s">
        <v>6</v>
      </c>
    </row>
    <row r="9" spans="1:12" x14ac:dyDescent="0.25">
      <c r="A9" s="1" t="s">
        <v>7</v>
      </c>
      <c r="C9" s="8" t="s">
        <v>188</v>
      </c>
      <c r="D9" s="2"/>
      <c r="E9" s="67" t="s">
        <v>8</v>
      </c>
      <c r="F9" s="194"/>
      <c r="G9" s="8" t="s">
        <v>9</v>
      </c>
      <c r="H9" s="1" t="s">
        <v>7</v>
      </c>
    </row>
    <row r="10" spans="1:12" x14ac:dyDescent="0.25">
      <c r="C10" s="2"/>
      <c r="D10" s="2"/>
      <c r="E10" s="194"/>
      <c r="F10" s="194"/>
      <c r="G10" s="1"/>
      <c r="H10" s="1"/>
    </row>
    <row r="11" spans="1:12" x14ac:dyDescent="0.25">
      <c r="A11" s="1">
        <v>1</v>
      </c>
      <c r="B11" s="63" t="s">
        <v>431</v>
      </c>
      <c r="G11" s="1"/>
      <c r="H11" s="1">
        <f>A11</f>
        <v>1</v>
      </c>
    </row>
    <row r="12" spans="1:12" x14ac:dyDescent="0.25">
      <c r="A12" s="1">
        <f>+A11+1</f>
        <v>2</v>
      </c>
      <c r="B12" s="4" t="s">
        <v>432</v>
      </c>
      <c r="C12" s="1" t="s">
        <v>433</v>
      </c>
      <c r="E12" s="69">
        <f>'Pg8 As Filed AH-1'!D43</f>
        <v>124467.228</v>
      </c>
      <c r="G12" s="1" t="s">
        <v>434</v>
      </c>
      <c r="H12" s="1">
        <f>+H11+1</f>
        <v>2</v>
      </c>
    </row>
    <row r="13" spans="1:12" x14ac:dyDescent="0.25">
      <c r="A13" s="1">
        <f t="shared" ref="A13:A61" si="0">+A12+1</f>
        <v>3</v>
      </c>
      <c r="B13" s="11" t="s">
        <v>435</v>
      </c>
      <c r="E13" s="75"/>
      <c r="G13" s="1"/>
      <c r="H13" s="1">
        <f t="shared" ref="H13:H61" si="1">+H12+1</f>
        <v>3</v>
      </c>
    </row>
    <row r="14" spans="1:12" x14ac:dyDescent="0.25">
      <c r="A14" s="1">
        <f t="shared" si="0"/>
        <v>4</v>
      </c>
      <c r="B14" s="4" t="s">
        <v>436</v>
      </c>
      <c r="C14" s="195"/>
      <c r="E14" s="71">
        <f>-'Pg8 As Filed AH-1'!E48</f>
        <v>-2767.4720000000002</v>
      </c>
      <c r="G14" s="1" t="s">
        <v>437</v>
      </c>
      <c r="H14" s="1">
        <f t="shared" si="1"/>
        <v>4</v>
      </c>
    </row>
    <row r="15" spans="1:12" x14ac:dyDescent="0.25">
      <c r="A15" s="1">
        <f t="shared" si="0"/>
        <v>5</v>
      </c>
      <c r="B15" s="4" t="s">
        <v>438</v>
      </c>
      <c r="E15" s="71">
        <f>-'Pg8 As Filed AH-1'!E49</f>
        <v>-1440.5550000000001</v>
      </c>
      <c r="G15" s="1" t="s">
        <v>439</v>
      </c>
      <c r="H15" s="1">
        <f t="shared" si="1"/>
        <v>5</v>
      </c>
    </row>
    <row r="16" spans="1:12" x14ac:dyDescent="0.25">
      <c r="A16" s="1">
        <f t="shared" si="0"/>
        <v>6</v>
      </c>
      <c r="B16" s="4" t="s">
        <v>440</v>
      </c>
      <c r="E16" s="71">
        <f>-'Pg8 As Filed AH-1'!E50</f>
        <v>0</v>
      </c>
      <c r="G16" s="1" t="s">
        <v>441</v>
      </c>
      <c r="H16" s="1">
        <f t="shared" si="1"/>
        <v>6</v>
      </c>
    </row>
    <row r="17" spans="1:10" x14ac:dyDescent="0.25">
      <c r="A17" s="1">
        <f t="shared" si="0"/>
        <v>7</v>
      </c>
      <c r="B17" s="4" t="s">
        <v>442</v>
      </c>
      <c r="E17" s="71">
        <f>-'Pg8 As Filed AH-1'!E56</f>
        <v>-2881.4657500000003</v>
      </c>
      <c r="G17" s="1" t="s">
        <v>443</v>
      </c>
      <c r="H17" s="1">
        <f t="shared" si="1"/>
        <v>7</v>
      </c>
    </row>
    <row r="18" spans="1:10" x14ac:dyDescent="0.25">
      <c r="A18" s="1">
        <f t="shared" si="0"/>
        <v>8</v>
      </c>
      <c r="B18" s="4" t="s">
        <v>444</v>
      </c>
      <c r="E18" s="244">
        <f>-'Pg8 As Filed AH-1'!E47</f>
        <v>-115.52</v>
      </c>
      <c r="G18" s="1" t="s">
        <v>445</v>
      </c>
      <c r="H18" s="1">
        <f t="shared" si="1"/>
        <v>8</v>
      </c>
    </row>
    <row r="19" spans="1:10" x14ac:dyDescent="0.25">
      <c r="A19" s="1">
        <f t="shared" si="0"/>
        <v>9</v>
      </c>
      <c r="B19" s="3" t="s">
        <v>571</v>
      </c>
      <c r="E19" s="245">
        <f>-'Pg7 Rev AH-1'!G43</f>
        <v>541.89351999999997</v>
      </c>
      <c r="F19" s="14" t="s">
        <v>36</v>
      </c>
      <c r="G19" s="1" t="s">
        <v>656</v>
      </c>
      <c r="H19" s="1">
        <f t="shared" si="1"/>
        <v>9</v>
      </c>
    </row>
    <row r="20" spans="1:10" ht="16.5" thickBot="1" x14ac:dyDescent="0.3">
      <c r="A20" s="1">
        <f t="shared" si="0"/>
        <v>10</v>
      </c>
      <c r="B20" s="4" t="s">
        <v>446</v>
      </c>
      <c r="E20" s="80">
        <f>SUM(E12:E19)</f>
        <v>117804.10877000001</v>
      </c>
      <c r="G20" s="1" t="s">
        <v>447</v>
      </c>
      <c r="H20" s="1">
        <f t="shared" si="1"/>
        <v>10</v>
      </c>
    </row>
    <row r="21" spans="1:10" ht="16.5" thickTop="1" x14ac:dyDescent="0.25">
      <c r="A21" s="1">
        <f t="shared" si="0"/>
        <v>11</v>
      </c>
      <c r="E21" s="20"/>
      <c r="H21" s="1">
        <f t="shared" si="1"/>
        <v>11</v>
      </c>
    </row>
    <row r="22" spans="1:10" x14ac:dyDescent="0.25">
      <c r="A22" s="1">
        <f t="shared" si="0"/>
        <v>12</v>
      </c>
      <c r="B22" s="49" t="s">
        <v>448</v>
      </c>
      <c r="E22" s="79"/>
      <c r="G22" s="1"/>
      <c r="H22" s="1">
        <f t="shared" si="1"/>
        <v>12</v>
      </c>
    </row>
    <row r="23" spans="1:10" x14ac:dyDescent="0.25">
      <c r="A23" s="1">
        <f t="shared" si="0"/>
        <v>13</v>
      </c>
      <c r="B23" s="11" t="s">
        <v>449</v>
      </c>
      <c r="C23" s="1" t="s">
        <v>450</v>
      </c>
      <c r="E23" s="69">
        <v>626994.16997000016</v>
      </c>
      <c r="G23" s="1" t="s">
        <v>451</v>
      </c>
      <c r="H23" s="1">
        <f t="shared" si="1"/>
        <v>13</v>
      </c>
    </row>
    <row r="24" spans="1:10" x14ac:dyDescent="0.25">
      <c r="A24" s="1">
        <f t="shared" si="0"/>
        <v>14</v>
      </c>
      <c r="B24" s="11" t="s">
        <v>452</v>
      </c>
      <c r="E24" s="79" t="s">
        <v>1</v>
      </c>
      <c r="G24" s="1"/>
      <c r="H24" s="1">
        <f t="shared" si="1"/>
        <v>14</v>
      </c>
    </row>
    <row r="25" spans="1:10" x14ac:dyDescent="0.25">
      <c r="A25" s="1">
        <f t="shared" si="0"/>
        <v>15</v>
      </c>
      <c r="B25" s="11" t="s">
        <v>453</v>
      </c>
      <c r="E25" s="71">
        <v>-908.44687999999996</v>
      </c>
      <c r="G25" s="1" t="s">
        <v>454</v>
      </c>
      <c r="H25" s="1">
        <f t="shared" si="1"/>
        <v>15</v>
      </c>
    </row>
    <row r="26" spans="1:10" ht="31.5" x14ac:dyDescent="0.25">
      <c r="A26" s="1">
        <f t="shared" si="0"/>
        <v>16</v>
      </c>
      <c r="B26" s="11" t="s">
        <v>455</v>
      </c>
      <c r="E26" s="71">
        <v>-1384.4115131900001</v>
      </c>
      <c r="G26" s="66" t="s">
        <v>456</v>
      </c>
      <c r="H26" s="1">
        <f t="shared" si="1"/>
        <v>16</v>
      </c>
      <c r="I26" s="197"/>
      <c r="J26" s="20"/>
    </row>
    <row r="27" spans="1:10" ht="18.75" x14ac:dyDescent="0.25">
      <c r="A27" s="1">
        <f t="shared" si="0"/>
        <v>17</v>
      </c>
      <c r="B27" s="11" t="s">
        <v>457</v>
      </c>
      <c r="E27" s="71">
        <v>0</v>
      </c>
      <c r="G27" s="1" t="s">
        <v>458</v>
      </c>
      <c r="H27" s="1">
        <f t="shared" si="1"/>
        <v>17</v>
      </c>
      <c r="I27" s="197"/>
      <c r="J27" s="58"/>
    </row>
    <row r="28" spans="1:10" x14ac:dyDescent="0.25">
      <c r="A28" s="1">
        <f t="shared" si="0"/>
        <v>18</v>
      </c>
      <c r="B28" s="11" t="s">
        <v>459</v>
      </c>
      <c r="E28" s="71">
        <v>-1267.5963200000001</v>
      </c>
      <c r="G28" s="1" t="s">
        <v>460</v>
      </c>
      <c r="H28" s="1">
        <f t="shared" si="1"/>
        <v>18</v>
      </c>
    </row>
    <row r="29" spans="1:10" x14ac:dyDescent="0.25">
      <c r="A29" s="1">
        <f t="shared" si="0"/>
        <v>19</v>
      </c>
      <c r="B29" s="11" t="s">
        <v>461</v>
      </c>
      <c r="E29" s="71">
        <v>-22096.966619999999</v>
      </c>
      <c r="G29" s="1" t="s">
        <v>462</v>
      </c>
      <c r="H29" s="1">
        <f t="shared" si="1"/>
        <v>19</v>
      </c>
      <c r="J29" s="20"/>
    </row>
    <row r="30" spans="1:10" x14ac:dyDescent="0.25">
      <c r="A30" s="1">
        <f t="shared" si="0"/>
        <v>20</v>
      </c>
      <c r="B30" s="11" t="s">
        <v>463</v>
      </c>
      <c r="E30" s="71">
        <v>0</v>
      </c>
      <c r="G30" s="66" t="s">
        <v>464</v>
      </c>
      <c r="H30" s="1">
        <f>+H29+1</f>
        <v>20</v>
      </c>
      <c r="I30" s="197"/>
      <c r="J30" s="20"/>
    </row>
    <row r="31" spans="1:10" x14ac:dyDescent="0.25">
      <c r="A31" s="1">
        <f t="shared" si="0"/>
        <v>21</v>
      </c>
      <c r="B31" s="11" t="s">
        <v>465</v>
      </c>
      <c r="E31" s="71">
        <v>-55.474339999999998</v>
      </c>
      <c r="G31" s="66" t="s">
        <v>466</v>
      </c>
      <c r="H31" s="1">
        <f>+H30+1</f>
        <v>21</v>
      </c>
      <c r="I31" s="197"/>
    </row>
    <row r="32" spans="1:10" x14ac:dyDescent="0.25">
      <c r="A32" s="1">
        <f t="shared" si="0"/>
        <v>22</v>
      </c>
      <c r="B32" s="11" t="s">
        <v>467</v>
      </c>
      <c r="E32" s="71">
        <v>-112751.95299999999</v>
      </c>
      <c r="G32" s="1" t="s">
        <v>468</v>
      </c>
      <c r="H32" s="1">
        <f>+H31+1</f>
        <v>22</v>
      </c>
    </row>
    <row r="33" spans="1:9" x14ac:dyDescent="0.25">
      <c r="A33" s="1">
        <f t="shared" si="0"/>
        <v>23</v>
      </c>
      <c r="B33" s="11" t="s">
        <v>469</v>
      </c>
      <c r="E33" s="71">
        <v>0</v>
      </c>
      <c r="G33" s="66" t="s">
        <v>470</v>
      </c>
      <c r="H33" s="1">
        <f t="shared" ref="H33:H34" si="2">+H32+1</f>
        <v>23</v>
      </c>
    </row>
    <row r="34" spans="1:9" x14ac:dyDescent="0.25">
      <c r="A34" s="1">
        <f t="shared" si="0"/>
        <v>24</v>
      </c>
      <c r="B34" s="11" t="s">
        <v>471</v>
      </c>
      <c r="E34" s="71">
        <v>-0.77205999999999997</v>
      </c>
      <c r="G34" s="66" t="s">
        <v>472</v>
      </c>
      <c r="H34" s="1">
        <f t="shared" si="2"/>
        <v>24</v>
      </c>
    </row>
    <row r="35" spans="1:9" ht="31.5" x14ac:dyDescent="0.25">
      <c r="A35" s="1">
        <f t="shared" si="0"/>
        <v>25</v>
      </c>
      <c r="B35" s="11" t="s">
        <v>473</v>
      </c>
      <c r="E35" s="72">
        <v>4852.3030939</v>
      </c>
      <c r="G35" s="66" t="s">
        <v>474</v>
      </c>
      <c r="H35" s="1">
        <f>+H34+1</f>
        <v>25</v>
      </c>
    </row>
    <row r="36" spans="1:9" x14ac:dyDescent="0.25">
      <c r="A36" s="1">
        <f t="shared" si="0"/>
        <v>26</v>
      </c>
      <c r="B36" s="11" t="s">
        <v>475</v>
      </c>
      <c r="E36" s="75">
        <f>SUM(E23:E35)</f>
        <v>493380.85233071027</v>
      </c>
      <c r="G36" s="1" t="s">
        <v>476</v>
      </c>
      <c r="H36" s="1">
        <f>+H35+1</f>
        <v>26</v>
      </c>
    </row>
    <row r="37" spans="1:9" x14ac:dyDescent="0.25">
      <c r="A37" s="1">
        <f t="shared" si="0"/>
        <v>27</v>
      </c>
      <c r="B37" s="11" t="s">
        <v>477</v>
      </c>
      <c r="E37" s="72">
        <v>-10584.239569999998</v>
      </c>
      <c r="G37" s="1" t="s">
        <v>478</v>
      </c>
      <c r="H37" s="1">
        <f t="shared" ref="H37:H48" si="3">+H36+1</f>
        <v>27</v>
      </c>
    </row>
    <row r="38" spans="1:9" x14ac:dyDescent="0.25">
      <c r="A38" s="1">
        <f t="shared" si="0"/>
        <v>28</v>
      </c>
      <c r="B38" s="11" t="s">
        <v>479</v>
      </c>
      <c r="E38" s="75">
        <f>SUM(E36:E37)</f>
        <v>482796.6127607103</v>
      </c>
      <c r="G38" s="1" t="s">
        <v>480</v>
      </c>
      <c r="H38" s="1">
        <f t="shared" si="3"/>
        <v>28</v>
      </c>
    </row>
    <row r="39" spans="1:9" x14ac:dyDescent="0.25">
      <c r="A39" s="1">
        <f t="shared" si="0"/>
        <v>29</v>
      </c>
      <c r="B39" s="4" t="s">
        <v>481</v>
      </c>
      <c r="E39" s="131">
        <v>0.20002998415514117</v>
      </c>
      <c r="G39" s="1" t="s">
        <v>482</v>
      </c>
      <c r="H39" s="1">
        <f t="shared" si="3"/>
        <v>29</v>
      </c>
    </row>
    <row r="40" spans="1:9" x14ac:dyDescent="0.25">
      <c r="A40" s="1">
        <f t="shared" si="0"/>
        <v>30</v>
      </c>
      <c r="B40" s="11" t="s">
        <v>483</v>
      </c>
      <c r="E40" s="28">
        <f>E38*E39</f>
        <v>96573.798800680714</v>
      </c>
      <c r="G40" s="1" t="s">
        <v>83</v>
      </c>
      <c r="H40" s="1">
        <f t="shared" si="3"/>
        <v>30</v>
      </c>
    </row>
    <row r="41" spans="1:9" x14ac:dyDescent="0.25">
      <c r="A41" s="1">
        <f t="shared" si="0"/>
        <v>31</v>
      </c>
      <c r="B41" s="4" t="s">
        <v>484</v>
      </c>
      <c r="E41" s="198">
        <f>E61*(-E37)</f>
        <v>4100.9997881873715</v>
      </c>
      <c r="G41" s="1" t="s">
        <v>485</v>
      </c>
      <c r="H41" s="1">
        <f t="shared" si="3"/>
        <v>31</v>
      </c>
    </row>
    <row r="42" spans="1:9" ht="16.5" thickBot="1" x14ac:dyDescent="0.3">
      <c r="A42" s="1">
        <f t="shared" si="0"/>
        <v>32</v>
      </c>
      <c r="B42" s="11" t="s">
        <v>486</v>
      </c>
      <c r="E42" s="57">
        <f>E41+E40</f>
        <v>100674.79858886809</v>
      </c>
      <c r="G42" s="1" t="s">
        <v>487</v>
      </c>
      <c r="H42" s="1">
        <f t="shared" si="3"/>
        <v>32</v>
      </c>
      <c r="I42" s="11"/>
    </row>
    <row r="43" spans="1:9" ht="16.5" thickTop="1" x14ac:dyDescent="0.25">
      <c r="A43" s="1">
        <f t="shared" si="0"/>
        <v>33</v>
      </c>
      <c r="B43" s="112"/>
      <c r="E43" s="19"/>
      <c r="G43" s="1"/>
      <c r="H43" s="1">
        <f t="shared" si="3"/>
        <v>33</v>
      </c>
    </row>
    <row r="44" spans="1:9" x14ac:dyDescent="0.25">
      <c r="A44" s="1">
        <f t="shared" si="0"/>
        <v>34</v>
      </c>
      <c r="B44" s="49" t="s">
        <v>488</v>
      </c>
      <c r="E44" s="199"/>
      <c r="G44" s="1"/>
      <c r="H44" s="1">
        <f t="shared" si="3"/>
        <v>34</v>
      </c>
    </row>
    <row r="45" spans="1:9" x14ac:dyDescent="0.25">
      <c r="A45" s="1">
        <f t="shared" si="0"/>
        <v>35</v>
      </c>
      <c r="B45" s="11" t="s">
        <v>489</v>
      </c>
      <c r="E45" s="13">
        <v>7990057.3968355898</v>
      </c>
      <c r="G45" s="1" t="s">
        <v>490</v>
      </c>
      <c r="H45" s="1">
        <f t="shared" si="3"/>
        <v>35</v>
      </c>
    </row>
    <row r="46" spans="1:9" x14ac:dyDescent="0.25">
      <c r="A46" s="1">
        <f t="shared" si="0"/>
        <v>36</v>
      </c>
      <c r="B46" s="11" t="s">
        <v>98</v>
      </c>
      <c r="E46" s="200">
        <v>0</v>
      </c>
      <c r="G46" s="1" t="s">
        <v>74</v>
      </c>
      <c r="H46" s="1">
        <f t="shared" si="3"/>
        <v>36</v>
      </c>
    </row>
    <row r="47" spans="1:9" x14ac:dyDescent="0.25">
      <c r="A47" s="1">
        <f t="shared" si="0"/>
        <v>37</v>
      </c>
      <c r="B47" s="11" t="s">
        <v>100</v>
      </c>
      <c r="E47" s="16">
        <v>118679.32221898218</v>
      </c>
      <c r="G47" s="1" t="s">
        <v>157</v>
      </c>
      <c r="H47" s="1">
        <f t="shared" si="3"/>
        <v>37</v>
      </c>
    </row>
    <row r="48" spans="1:9" x14ac:dyDescent="0.25">
      <c r="A48" s="1">
        <f t="shared" si="0"/>
        <v>38</v>
      </c>
      <c r="B48" s="11" t="s">
        <v>491</v>
      </c>
      <c r="E48" s="18">
        <v>336812.87323412113</v>
      </c>
      <c r="G48" s="1" t="s">
        <v>158</v>
      </c>
      <c r="H48" s="1">
        <f t="shared" si="3"/>
        <v>38</v>
      </c>
    </row>
    <row r="49" spans="1:9" ht="16.5" thickBot="1" x14ac:dyDescent="0.3">
      <c r="A49" s="1">
        <f t="shared" si="0"/>
        <v>39</v>
      </c>
      <c r="B49" s="11" t="s">
        <v>492</v>
      </c>
      <c r="E49" s="38">
        <f>SUM(E45:E48)</f>
        <v>8445549.5922886934</v>
      </c>
      <c r="G49" s="1" t="s">
        <v>493</v>
      </c>
      <c r="H49" s="1">
        <f t="shared" si="1"/>
        <v>39</v>
      </c>
      <c r="I49" s="201"/>
    </row>
    <row r="50" spans="1:9" ht="16.5" thickTop="1" x14ac:dyDescent="0.25">
      <c r="A50" s="1">
        <f t="shared" si="0"/>
        <v>40</v>
      </c>
      <c r="B50" s="112"/>
      <c r="E50" s="20"/>
      <c r="G50" s="1"/>
      <c r="H50" s="1">
        <f t="shared" si="1"/>
        <v>40</v>
      </c>
    </row>
    <row r="51" spans="1:9" x14ac:dyDescent="0.25">
      <c r="A51" s="1">
        <f t="shared" si="0"/>
        <v>41</v>
      </c>
      <c r="B51" s="11" t="s">
        <v>494</v>
      </c>
      <c r="E51" s="58">
        <f>E45</f>
        <v>7990057.3968355898</v>
      </c>
      <c r="G51" s="10" t="s">
        <v>495</v>
      </c>
      <c r="H51" s="1">
        <f>+H50+1</f>
        <v>41</v>
      </c>
    </row>
    <row r="52" spans="1:9" x14ac:dyDescent="0.25">
      <c r="A52" s="1">
        <f t="shared" si="0"/>
        <v>42</v>
      </c>
      <c r="B52" s="11" t="s">
        <v>496</v>
      </c>
      <c r="E52" s="24">
        <v>584038.95358923054</v>
      </c>
      <c r="G52" s="1" t="s">
        <v>497</v>
      </c>
      <c r="H52" s="1">
        <f t="shared" ref="H52:H59" si="4">+H51+1</f>
        <v>42</v>
      </c>
    </row>
    <row r="53" spans="1:9" x14ac:dyDescent="0.25">
      <c r="A53" s="1">
        <f t="shared" si="0"/>
        <v>43</v>
      </c>
      <c r="B53" s="11" t="s">
        <v>498</v>
      </c>
      <c r="E53" s="200">
        <v>0</v>
      </c>
      <c r="G53" s="1" t="s">
        <v>74</v>
      </c>
      <c r="H53" s="1">
        <f t="shared" si="4"/>
        <v>43</v>
      </c>
    </row>
    <row r="54" spans="1:9" x14ac:dyDescent="0.25">
      <c r="A54" s="1">
        <f t="shared" si="0"/>
        <v>44</v>
      </c>
      <c r="B54" s="11" t="s">
        <v>499</v>
      </c>
      <c r="E54" s="24">
        <v>554696.24298076914</v>
      </c>
      <c r="G54" s="1" t="s">
        <v>500</v>
      </c>
      <c r="H54" s="1">
        <f t="shared" si="4"/>
        <v>44</v>
      </c>
    </row>
    <row r="55" spans="1:9" x14ac:dyDescent="0.25">
      <c r="A55" s="1">
        <f t="shared" si="0"/>
        <v>45</v>
      </c>
      <c r="B55" s="11" t="s">
        <v>501</v>
      </c>
      <c r="E55" s="24">
        <v>10391143.364777103</v>
      </c>
      <c r="G55" s="1" t="s">
        <v>502</v>
      </c>
      <c r="H55" s="1">
        <f t="shared" si="4"/>
        <v>45</v>
      </c>
    </row>
    <row r="56" spans="1:9" x14ac:dyDescent="0.25">
      <c r="A56" s="1">
        <f t="shared" si="0"/>
        <v>46</v>
      </c>
      <c r="B56" s="11" t="s">
        <v>98</v>
      </c>
      <c r="E56" s="200">
        <v>0</v>
      </c>
      <c r="G56" s="1" t="s">
        <v>74</v>
      </c>
      <c r="H56" s="1">
        <f t="shared" si="4"/>
        <v>46</v>
      </c>
    </row>
    <row r="57" spans="1:9" x14ac:dyDescent="0.25">
      <c r="A57" s="1">
        <f t="shared" si="0"/>
        <v>47</v>
      </c>
      <c r="B57" s="11" t="s">
        <v>503</v>
      </c>
      <c r="E57" s="24">
        <v>593307.66194999916</v>
      </c>
      <c r="G57" s="1" t="s">
        <v>504</v>
      </c>
      <c r="H57" s="1">
        <f t="shared" si="4"/>
        <v>47</v>
      </c>
    </row>
    <row r="58" spans="1:9" x14ac:dyDescent="0.25">
      <c r="A58" s="1">
        <f t="shared" si="0"/>
        <v>48</v>
      </c>
      <c r="B58" s="11" t="s">
        <v>505</v>
      </c>
      <c r="E58" s="202">
        <v>1683811.9277802501</v>
      </c>
      <c r="G58" s="1" t="s">
        <v>506</v>
      </c>
      <c r="H58" s="1">
        <f t="shared" si="4"/>
        <v>48</v>
      </c>
    </row>
    <row r="59" spans="1:9" ht="16.5" thickBot="1" x14ac:dyDescent="0.3">
      <c r="A59" s="1">
        <f t="shared" si="0"/>
        <v>49</v>
      </c>
      <c r="B59" s="11" t="s">
        <v>507</v>
      </c>
      <c r="E59" s="80">
        <f>SUM(E51:E58)</f>
        <v>21797055.54791294</v>
      </c>
      <c r="G59" s="1" t="s">
        <v>508</v>
      </c>
      <c r="H59" s="1">
        <f t="shared" si="4"/>
        <v>49</v>
      </c>
      <c r="I59" s="201"/>
    </row>
    <row r="60" spans="1:9" ht="16.5" thickTop="1" x14ac:dyDescent="0.25">
      <c r="A60" s="1">
        <f t="shared" si="0"/>
        <v>50</v>
      </c>
      <c r="E60" s="97"/>
      <c r="G60" s="1"/>
      <c r="H60" s="1">
        <f t="shared" si="1"/>
        <v>50</v>
      </c>
    </row>
    <row r="61" spans="1:9" ht="16.5" thickBot="1" x14ac:dyDescent="0.3">
      <c r="A61" s="1">
        <f t="shared" si="0"/>
        <v>51</v>
      </c>
      <c r="B61" s="11" t="s">
        <v>509</v>
      </c>
      <c r="E61" s="76">
        <f>E49/E59</f>
        <v>0.38746286505185107</v>
      </c>
      <c r="G61" s="1" t="s">
        <v>510</v>
      </c>
      <c r="H61" s="1">
        <f t="shared" si="1"/>
        <v>51</v>
      </c>
      <c r="I61" s="201"/>
    </row>
    <row r="62" spans="1:9" ht="16.5" thickTop="1" x14ac:dyDescent="0.25">
      <c r="B62" s="11" t="s">
        <v>1</v>
      </c>
      <c r="E62" s="203"/>
      <c r="G62" s="1"/>
      <c r="H62" s="1"/>
    </row>
    <row r="63" spans="1:9" x14ac:dyDescent="0.25">
      <c r="A63" s="242" t="s">
        <v>36</v>
      </c>
      <c r="B63" s="221" t="s">
        <v>664</v>
      </c>
      <c r="E63" s="203"/>
      <c r="F63" s="203"/>
      <c r="G63" s="1"/>
      <c r="H63" s="1"/>
    </row>
    <row r="64" spans="1:9" ht="18.75" x14ac:dyDescent="0.25">
      <c r="A64" s="93">
        <v>1</v>
      </c>
      <c r="B64" s="11" t="s">
        <v>511</v>
      </c>
      <c r="H64" s="1"/>
    </row>
    <row r="65" spans="2:8" x14ac:dyDescent="0.25">
      <c r="B65" s="11" t="s">
        <v>512</v>
      </c>
      <c r="E65" s="97"/>
      <c r="F65" s="97"/>
      <c r="G65" s="1"/>
      <c r="H65" s="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8" orientation="portrait" r:id="rId1"/>
  <headerFooter scaleWithDoc="0">
    <oddHeader>&amp;C&amp;"Times New Roman,Bold"&amp;8REVISED</oddHeader>
    <oddFooter>&amp;L&amp;A&amp;CPage 5.&amp;P&amp;R&amp;F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E0B-39FD-4146-9FF0-37F9F63BADB3}">
  <sheetPr>
    <pageSetUpPr fitToPage="1"/>
  </sheetPr>
  <dimension ref="A1:L64"/>
  <sheetViews>
    <sheetView zoomScale="80" zoomScaleNormal="80" workbookViewId="0">
      <selection activeCell="C37" sqref="C37"/>
    </sheetView>
  </sheetViews>
  <sheetFormatPr defaultColWidth="8.85546875" defaultRowHeight="15.75" x14ac:dyDescent="0.25"/>
  <cols>
    <col min="1" max="1" width="5.140625" style="1" bestFit="1" customWidth="1"/>
    <col min="2" max="2" width="78.42578125" style="4" customWidth="1"/>
    <col min="3" max="3" width="21.140625" style="4" customWidth="1"/>
    <col min="4" max="4" width="1.5703125" style="4" customWidth="1"/>
    <col min="5" max="5" width="16.85546875" style="4" customWidth="1"/>
    <col min="6" max="6" width="1.5703125" style="4" customWidth="1"/>
    <col min="7" max="7" width="44.85546875" style="4" customWidth="1"/>
    <col min="8" max="8" width="5.140625" style="4" customWidth="1"/>
    <col min="9" max="9" width="8.85546875" style="4"/>
    <col min="10" max="10" width="20.42578125" style="4" bestFit="1" customWidth="1"/>
    <col min="11" max="16384" width="8.85546875" style="4"/>
  </cols>
  <sheetData>
    <row r="1" spans="1:12" x14ac:dyDescent="0.25">
      <c r="A1" s="214" t="s">
        <v>561</v>
      </c>
      <c r="G1" s="1"/>
      <c r="H1" s="1"/>
    </row>
    <row r="2" spans="1:12" x14ac:dyDescent="0.25">
      <c r="B2" s="377" t="s">
        <v>0</v>
      </c>
      <c r="C2" s="377"/>
      <c r="D2" s="377"/>
      <c r="E2" s="377"/>
      <c r="F2" s="377"/>
      <c r="G2" s="377"/>
      <c r="H2" s="1"/>
    </row>
    <row r="3" spans="1:12" x14ac:dyDescent="0.25">
      <c r="B3" s="377" t="s">
        <v>429</v>
      </c>
      <c r="C3" s="377"/>
      <c r="D3" s="377"/>
      <c r="E3" s="377"/>
      <c r="F3" s="377"/>
      <c r="G3" s="377"/>
      <c r="H3" s="1"/>
    </row>
    <row r="4" spans="1:12" x14ac:dyDescent="0.25">
      <c r="B4" s="377" t="s">
        <v>430</v>
      </c>
      <c r="C4" s="377"/>
      <c r="D4" s="377"/>
      <c r="E4" s="377"/>
      <c r="F4" s="377"/>
      <c r="G4" s="377"/>
      <c r="H4" s="1"/>
    </row>
    <row r="5" spans="1:12" x14ac:dyDescent="0.25">
      <c r="B5" s="373" t="s">
        <v>186</v>
      </c>
      <c r="C5" s="373"/>
      <c r="D5" s="373"/>
      <c r="E5" s="373"/>
      <c r="F5" s="373"/>
      <c r="G5" s="373"/>
      <c r="H5" s="1"/>
      <c r="J5"/>
      <c r="K5"/>
      <c r="L5"/>
    </row>
    <row r="6" spans="1:12" x14ac:dyDescent="0.25">
      <c r="B6" s="375" t="s">
        <v>5</v>
      </c>
      <c r="C6" s="376"/>
      <c r="D6" s="376"/>
      <c r="E6" s="376"/>
      <c r="F6" s="376"/>
      <c r="G6" s="376"/>
      <c r="H6" s="1"/>
    </row>
    <row r="7" spans="1:12" x14ac:dyDescent="0.25">
      <c r="B7" s="1"/>
      <c r="C7" s="1"/>
      <c r="D7" s="1"/>
      <c r="E7" s="23"/>
      <c r="F7" s="23"/>
      <c r="G7" s="1"/>
      <c r="H7" s="1"/>
    </row>
    <row r="8" spans="1:12" x14ac:dyDescent="0.25">
      <c r="A8" s="1" t="s">
        <v>6</v>
      </c>
      <c r="B8" s="2"/>
      <c r="C8" s="1" t="s">
        <v>187</v>
      </c>
      <c r="D8" s="2"/>
      <c r="E8" s="194"/>
      <c r="F8" s="194"/>
      <c r="G8" s="1"/>
      <c r="H8" s="1" t="s">
        <v>6</v>
      </c>
    </row>
    <row r="9" spans="1:12" x14ac:dyDescent="0.25">
      <c r="A9" s="1" t="s">
        <v>7</v>
      </c>
      <c r="C9" s="8" t="s">
        <v>188</v>
      </c>
      <c r="D9" s="2"/>
      <c r="E9" s="67" t="s">
        <v>8</v>
      </c>
      <c r="F9" s="194"/>
      <c r="G9" s="8" t="s">
        <v>9</v>
      </c>
      <c r="H9" s="1" t="s">
        <v>7</v>
      </c>
    </row>
    <row r="10" spans="1:12" x14ac:dyDescent="0.25">
      <c r="C10" s="2"/>
      <c r="D10" s="2"/>
      <c r="E10" s="194"/>
      <c r="F10" s="194"/>
      <c r="G10" s="1"/>
      <c r="H10" s="1"/>
    </row>
    <row r="11" spans="1:12" x14ac:dyDescent="0.25">
      <c r="A11" s="1">
        <v>1</v>
      </c>
      <c r="B11" s="63" t="s">
        <v>431</v>
      </c>
      <c r="G11" s="1"/>
      <c r="H11" s="1">
        <f>A11</f>
        <v>1</v>
      </c>
    </row>
    <row r="12" spans="1:12" x14ac:dyDescent="0.25">
      <c r="A12" s="1">
        <f>+A11+1</f>
        <v>2</v>
      </c>
      <c r="B12" s="4" t="s">
        <v>432</v>
      </c>
      <c r="C12" s="1" t="s">
        <v>433</v>
      </c>
      <c r="E12" s="69">
        <f>'Pg8 As Filed AH-1'!D43</f>
        <v>124467.228</v>
      </c>
      <c r="G12" s="1" t="s">
        <v>434</v>
      </c>
      <c r="H12" s="1">
        <f>+H11+1</f>
        <v>2</v>
      </c>
    </row>
    <row r="13" spans="1:12" x14ac:dyDescent="0.25">
      <c r="A13" s="1">
        <f t="shared" ref="A13:A60" si="0">+A12+1</f>
        <v>3</v>
      </c>
      <c r="B13" s="11" t="s">
        <v>435</v>
      </c>
      <c r="E13" s="75"/>
      <c r="G13" s="1"/>
      <c r="H13" s="1">
        <f t="shared" ref="H13:H60" si="1">+H12+1</f>
        <v>3</v>
      </c>
    </row>
    <row r="14" spans="1:12" x14ac:dyDescent="0.25">
      <c r="A14" s="1">
        <f t="shared" si="0"/>
        <v>4</v>
      </c>
      <c r="B14" s="4" t="s">
        <v>436</v>
      </c>
      <c r="C14" s="195"/>
      <c r="E14" s="71">
        <f>-'Pg8 As Filed AH-1'!E48</f>
        <v>-2767.4720000000002</v>
      </c>
      <c r="G14" s="1" t="s">
        <v>437</v>
      </c>
      <c r="H14" s="1">
        <f t="shared" si="1"/>
        <v>4</v>
      </c>
    </row>
    <row r="15" spans="1:12" x14ac:dyDescent="0.25">
      <c r="A15" s="1">
        <f t="shared" si="0"/>
        <v>5</v>
      </c>
      <c r="B15" s="4" t="s">
        <v>438</v>
      </c>
      <c r="E15" s="71">
        <f>-'Pg8 As Filed AH-1'!E49</f>
        <v>-1440.5550000000001</v>
      </c>
      <c r="G15" s="1" t="s">
        <v>439</v>
      </c>
      <c r="H15" s="1">
        <f t="shared" si="1"/>
        <v>5</v>
      </c>
    </row>
    <row r="16" spans="1:12" x14ac:dyDescent="0.25">
      <c r="A16" s="1">
        <f t="shared" si="0"/>
        <v>6</v>
      </c>
      <c r="B16" s="4" t="s">
        <v>440</v>
      </c>
      <c r="E16" s="71">
        <f>-'Pg8 As Filed AH-1'!E50</f>
        <v>0</v>
      </c>
      <c r="G16" s="1" t="s">
        <v>441</v>
      </c>
      <c r="H16" s="1">
        <f t="shared" si="1"/>
        <v>6</v>
      </c>
    </row>
    <row r="17" spans="1:10" x14ac:dyDescent="0.25">
      <c r="A17" s="1">
        <f t="shared" si="0"/>
        <v>7</v>
      </c>
      <c r="B17" s="4" t="s">
        <v>442</v>
      </c>
      <c r="E17" s="71">
        <f>-'Pg8 As Filed AH-1'!E56</f>
        <v>-2881.4657500000003</v>
      </c>
      <c r="G17" s="1" t="s">
        <v>443</v>
      </c>
      <c r="H17" s="1">
        <f t="shared" si="1"/>
        <v>7</v>
      </c>
    </row>
    <row r="18" spans="1:10" x14ac:dyDescent="0.25">
      <c r="A18" s="1">
        <f t="shared" si="0"/>
        <v>8</v>
      </c>
      <c r="B18" s="4" t="s">
        <v>444</v>
      </c>
      <c r="E18" s="196">
        <f>-'Pg8 As Filed AH-1'!E47</f>
        <v>-115.52</v>
      </c>
      <c r="G18" s="1" t="s">
        <v>445</v>
      </c>
      <c r="H18" s="1">
        <f t="shared" si="1"/>
        <v>8</v>
      </c>
    </row>
    <row r="19" spans="1:10" ht="16.5" thickBot="1" x14ac:dyDescent="0.3">
      <c r="A19" s="1">
        <f t="shared" si="0"/>
        <v>9</v>
      </c>
      <c r="B19" s="4" t="s">
        <v>446</v>
      </c>
      <c r="E19" s="80">
        <f>SUM(E12:E18)</f>
        <v>117262.21525000001</v>
      </c>
      <c r="G19" s="1" t="s">
        <v>447</v>
      </c>
      <c r="H19" s="1">
        <f t="shared" si="1"/>
        <v>9</v>
      </c>
    </row>
    <row r="20" spans="1:10" ht="16.5" thickTop="1" x14ac:dyDescent="0.25">
      <c r="A20" s="1">
        <f t="shared" si="0"/>
        <v>10</v>
      </c>
      <c r="E20" s="20"/>
      <c r="H20" s="1">
        <f t="shared" si="1"/>
        <v>10</v>
      </c>
    </row>
    <row r="21" spans="1:10" x14ac:dyDescent="0.25">
      <c r="A21" s="1">
        <f t="shared" si="0"/>
        <v>11</v>
      </c>
      <c r="B21" s="49" t="s">
        <v>448</v>
      </c>
      <c r="E21" s="79"/>
      <c r="G21" s="1"/>
      <c r="H21" s="1">
        <f t="shared" si="1"/>
        <v>11</v>
      </c>
    </row>
    <row r="22" spans="1:10" x14ac:dyDescent="0.25">
      <c r="A22" s="1">
        <f t="shared" si="0"/>
        <v>12</v>
      </c>
      <c r="B22" s="11" t="s">
        <v>449</v>
      </c>
      <c r="C22" s="1" t="s">
        <v>450</v>
      </c>
      <c r="E22" s="69">
        <v>626994.16997000016</v>
      </c>
      <c r="G22" s="1" t="s">
        <v>451</v>
      </c>
      <c r="H22" s="1">
        <f t="shared" si="1"/>
        <v>12</v>
      </c>
    </row>
    <row r="23" spans="1:10" x14ac:dyDescent="0.25">
      <c r="A23" s="1">
        <f t="shared" si="0"/>
        <v>13</v>
      </c>
      <c r="B23" s="11" t="s">
        <v>452</v>
      </c>
      <c r="E23" s="79" t="s">
        <v>1</v>
      </c>
      <c r="G23" s="1"/>
      <c r="H23" s="1">
        <f t="shared" si="1"/>
        <v>13</v>
      </c>
    </row>
    <row r="24" spans="1:10" x14ac:dyDescent="0.25">
      <c r="A24" s="1">
        <f t="shared" si="0"/>
        <v>14</v>
      </c>
      <c r="B24" s="11" t="s">
        <v>453</v>
      </c>
      <c r="E24" s="71">
        <v>-908.44687999999996</v>
      </c>
      <c r="G24" s="1" t="s">
        <v>454</v>
      </c>
      <c r="H24" s="1">
        <f t="shared" si="1"/>
        <v>14</v>
      </c>
    </row>
    <row r="25" spans="1:10" ht="31.5" x14ac:dyDescent="0.25">
      <c r="A25" s="1">
        <f t="shared" si="0"/>
        <v>15</v>
      </c>
      <c r="B25" s="11" t="s">
        <v>455</v>
      </c>
      <c r="E25" s="71">
        <v>-1384.4115131900001</v>
      </c>
      <c r="G25" s="66" t="s">
        <v>456</v>
      </c>
      <c r="H25" s="1">
        <f t="shared" si="1"/>
        <v>15</v>
      </c>
      <c r="I25" s="197"/>
      <c r="J25" s="20"/>
    </row>
    <row r="26" spans="1:10" ht="18.75" x14ac:dyDescent="0.25">
      <c r="A26" s="1">
        <f t="shared" si="0"/>
        <v>16</v>
      </c>
      <c r="B26" s="11" t="s">
        <v>457</v>
      </c>
      <c r="E26" s="71">
        <v>0</v>
      </c>
      <c r="G26" s="1" t="s">
        <v>458</v>
      </c>
      <c r="H26" s="1">
        <f t="shared" si="1"/>
        <v>16</v>
      </c>
      <c r="I26" s="197"/>
      <c r="J26" s="58"/>
    </row>
    <row r="27" spans="1:10" x14ac:dyDescent="0.25">
      <c r="A27" s="1">
        <f t="shared" si="0"/>
        <v>17</v>
      </c>
      <c r="B27" s="11" t="s">
        <v>459</v>
      </c>
      <c r="E27" s="71">
        <v>-1267.5963200000001</v>
      </c>
      <c r="G27" s="1" t="s">
        <v>460</v>
      </c>
      <c r="H27" s="1">
        <f t="shared" si="1"/>
        <v>17</v>
      </c>
    </row>
    <row r="28" spans="1:10" x14ac:dyDescent="0.25">
      <c r="A28" s="1">
        <f t="shared" si="0"/>
        <v>18</v>
      </c>
      <c r="B28" s="11" t="s">
        <v>461</v>
      </c>
      <c r="E28" s="71">
        <v>-22096.966619999999</v>
      </c>
      <c r="G28" s="1" t="s">
        <v>462</v>
      </c>
      <c r="H28" s="1">
        <f t="shared" si="1"/>
        <v>18</v>
      </c>
      <c r="J28" s="20"/>
    </row>
    <row r="29" spans="1:10" x14ac:dyDescent="0.25">
      <c r="A29" s="1">
        <f t="shared" si="0"/>
        <v>19</v>
      </c>
      <c r="B29" s="11" t="s">
        <v>463</v>
      </c>
      <c r="E29" s="71">
        <v>0</v>
      </c>
      <c r="G29" s="66" t="s">
        <v>464</v>
      </c>
      <c r="H29" s="1">
        <f>+H28+1</f>
        <v>19</v>
      </c>
      <c r="I29" s="197"/>
      <c r="J29" s="20"/>
    </row>
    <row r="30" spans="1:10" x14ac:dyDescent="0.25">
      <c r="A30" s="1">
        <f t="shared" si="0"/>
        <v>20</v>
      </c>
      <c r="B30" s="11" t="s">
        <v>465</v>
      </c>
      <c r="E30" s="71">
        <v>-55.474339999999998</v>
      </c>
      <c r="G30" s="66" t="s">
        <v>466</v>
      </c>
      <c r="H30" s="1">
        <f>+H29+1</f>
        <v>20</v>
      </c>
      <c r="I30" s="197"/>
    </row>
    <row r="31" spans="1:10" x14ac:dyDescent="0.25">
      <c r="A31" s="1">
        <f t="shared" si="0"/>
        <v>21</v>
      </c>
      <c r="B31" s="11" t="s">
        <v>467</v>
      </c>
      <c r="E31" s="71">
        <v>-112751.95299999999</v>
      </c>
      <c r="G31" s="1" t="s">
        <v>468</v>
      </c>
      <c r="H31" s="1">
        <f>+H30+1</f>
        <v>21</v>
      </c>
    </row>
    <row r="32" spans="1:10" x14ac:dyDescent="0.25">
      <c r="A32" s="1">
        <f t="shared" si="0"/>
        <v>22</v>
      </c>
      <c r="B32" s="11" t="s">
        <v>469</v>
      </c>
      <c r="E32" s="71">
        <v>0</v>
      </c>
      <c r="G32" s="66" t="s">
        <v>470</v>
      </c>
      <c r="H32" s="1">
        <f t="shared" ref="H32:H33" si="2">+H31+1</f>
        <v>22</v>
      </c>
    </row>
    <row r="33" spans="1:9" x14ac:dyDescent="0.25">
      <c r="A33" s="1">
        <f t="shared" si="0"/>
        <v>23</v>
      </c>
      <c r="B33" s="11" t="s">
        <v>471</v>
      </c>
      <c r="E33" s="71">
        <v>-0.77205999999999997</v>
      </c>
      <c r="G33" s="66" t="s">
        <v>472</v>
      </c>
      <c r="H33" s="1">
        <f t="shared" si="2"/>
        <v>23</v>
      </c>
    </row>
    <row r="34" spans="1:9" ht="31.5" x14ac:dyDescent="0.25">
      <c r="A34" s="1">
        <f t="shared" si="0"/>
        <v>24</v>
      </c>
      <c r="B34" s="11" t="s">
        <v>473</v>
      </c>
      <c r="E34" s="72">
        <v>4852.3030939</v>
      </c>
      <c r="G34" s="66" t="s">
        <v>474</v>
      </c>
      <c r="H34" s="1">
        <f>+H33+1</f>
        <v>24</v>
      </c>
    </row>
    <row r="35" spans="1:9" x14ac:dyDescent="0.25">
      <c r="A35" s="1">
        <f t="shared" si="0"/>
        <v>25</v>
      </c>
      <c r="B35" s="11" t="s">
        <v>475</v>
      </c>
      <c r="E35" s="75">
        <f>SUM(E22:E34)</f>
        <v>493380.85233071027</v>
      </c>
      <c r="G35" s="1" t="s">
        <v>476</v>
      </c>
      <c r="H35" s="1">
        <f>+H34+1</f>
        <v>25</v>
      </c>
    </row>
    <row r="36" spans="1:9" x14ac:dyDescent="0.25">
      <c r="A36" s="1">
        <f t="shared" si="0"/>
        <v>26</v>
      </c>
      <c r="B36" s="11" t="s">
        <v>477</v>
      </c>
      <c r="E36" s="72">
        <v>-10584.239569999998</v>
      </c>
      <c r="G36" s="1" t="s">
        <v>478</v>
      </c>
      <c r="H36" s="1">
        <f t="shared" ref="H36:H47" si="3">+H35+1</f>
        <v>26</v>
      </c>
    </row>
    <row r="37" spans="1:9" x14ac:dyDescent="0.25">
      <c r="A37" s="1">
        <f t="shared" si="0"/>
        <v>27</v>
      </c>
      <c r="B37" s="11" t="s">
        <v>479</v>
      </c>
      <c r="E37" s="75">
        <f>SUM(E35:E36)</f>
        <v>482796.6127607103</v>
      </c>
      <c r="G37" s="1" t="s">
        <v>480</v>
      </c>
      <c r="H37" s="1">
        <f t="shared" si="3"/>
        <v>27</v>
      </c>
    </row>
    <row r="38" spans="1:9" x14ac:dyDescent="0.25">
      <c r="A38" s="1">
        <f t="shared" si="0"/>
        <v>28</v>
      </c>
      <c r="B38" s="4" t="s">
        <v>481</v>
      </c>
      <c r="E38" s="131">
        <v>0.20002998415514117</v>
      </c>
      <c r="G38" s="1" t="s">
        <v>482</v>
      </c>
      <c r="H38" s="1">
        <f t="shared" si="3"/>
        <v>28</v>
      </c>
    </row>
    <row r="39" spans="1:9" x14ac:dyDescent="0.25">
      <c r="A39" s="1">
        <f t="shared" si="0"/>
        <v>29</v>
      </c>
      <c r="B39" s="11" t="s">
        <v>483</v>
      </c>
      <c r="E39" s="28">
        <f>E37*E38</f>
        <v>96573.798800680714</v>
      </c>
      <c r="G39" s="1" t="s">
        <v>83</v>
      </c>
      <c r="H39" s="1">
        <f t="shared" si="3"/>
        <v>29</v>
      </c>
    </row>
    <row r="40" spans="1:9" x14ac:dyDescent="0.25">
      <c r="A40" s="1">
        <f t="shared" si="0"/>
        <v>30</v>
      </c>
      <c r="B40" s="4" t="s">
        <v>484</v>
      </c>
      <c r="E40" s="198">
        <f>E60*(-E36)</f>
        <v>4100.9997881873715</v>
      </c>
      <c r="G40" s="1" t="s">
        <v>485</v>
      </c>
      <c r="H40" s="1">
        <f t="shared" si="3"/>
        <v>30</v>
      </c>
    </row>
    <row r="41" spans="1:9" ht="16.5" thickBot="1" x14ac:dyDescent="0.3">
      <c r="A41" s="1">
        <f t="shared" si="0"/>
        <v>31</v>
      </c>
      <c r="B41" s="11" t="s">
        <v>486</v>
      </c>
      <c r="E41" s="57">
        <f>E40+E39</f>
        <v>100674.79858886809</v>
      </c>
      <c r="G41" s="1" t="s">
        <v>487</v>
      </c>
      <c r="H41" s="1">
        <f t="shared" si="3"/>
        <v>31</v>
      </c>
      <c r="I41" s="11"/>
    </row>
    <row r="42" spans="1:9" ht="16.5" thickTop="1" x14ac:dyDescent="0.25">
      <c r="A42" s="1">
        <f t="shared" si="0"/>
        <v>32</v>
      </c>
      <c r="B42" s="112"/>
      <c r="E42" s="19"/>
      <c r="G42" s="1"/>
      <c r="H42" s="1">
        <f t="shared" si="3"/>
        <v>32</v>
      </c>
    </row>
    <row r="43" spans="1:9" x14ac:dyDescent="0.25">
      <c r="A43" s="1">
        <f t="shared" si="0"/>
        <v>33</v>
      </c>
      <c r="B43" s="49" t="s">
        <v>488</v>
      </c>
      <c r="E43" s="199"/>
      <c r="G43" s="1"/>
      <c r="H43" s="1">
        <f t="shared" si="3"/>
        <v>33</v>
      </c>
    </row>
    <row r="44" spans="1:9" x14ac:dyDescent="0.25">
      <c r="A44" s="1">
        <f t="shared" si="0"/>
        <v>34</v>
      </c>
      <c r="B44" s="11" t="s">
        <v>489</v>
      </c>
      <c r="E44" s="13">
        <v>7990057.3968355898</v>
      </c>
      <c r="G44" s="1" t="s">
        <v>490</v>
      </c>
      <c r="H44" s="1">
        <f t="shared" si="3"/>
        <v>34</v>
      </c>
    </row>
    <row r="45" spans="1:9" x14ac:dyDescent="0.25">
      <c r="A45" s="1">
        <f t="shared" si="0"/>
        <v>35</v>
      </c>
      <c r="B45" s="11" t="s">
        <v>98</v>
      </c>
      <c r="E45" s="200">
        <v>0</v>
      </c>
      <c r="G45" s="1" t="s">
        <v>74</v>
      </c>
      <c r="H45" s="1">
        <f t="shared" si="3"/>
        <v>35</v>
      </c>
    </row>
    <row r="46" spans="1:9" x14ac:dyDescent="0.25">
      <c r="A46" s="1">
        <f t="shared" si="0"/>
        <v>36</v>
      </c>
      <c r="B46" s="11" t="s">
        <v>100</v>
      </c>
      <c r="E46" s="16">
        <v>118679.32221898218</v>
      </c>
      <c r="G46" s="1" t="s">
        <v>157</v>
      </c>
      <c r="H46" s="1">
        <f t="shared" si="3"/>
        <v>36</v>
      </c>
    </row>
    <row r="47" spans="1:9" x14ac:dyDescent="0.25">
      <c r="A47" s="1">
        <f t="shared" si="0"/>
        <v>37</v>
      </c>
      <c r="B47" s="11" t="s">
        <v>491</v>
      </c>
      <c r="E47" s="18">
        <v>336812.87323412113</v>
      </c>
      <c r="G47" s="1" t="s">
        <v>158</v>
      </c>
      <c r="H47" s="1">
        <f t="shared" si="3"/>
        <v>37</v>
      </c>
    </row>
    <row r="48" spans="1:9" ht="16.5" thickBot="1" x14ac:dyDescent="0.3">
      <c r="A48" s="1">
        <f t="shared" si="0"/>
        <v>38</v>
      </c>
      <c r="B48" s="11" t="s">
        <v>492</v>
      </c>
      <c r="E48" s="38">
        <f>SUM(E44:E47)</f>
        <v>8445549.5922886934</v>
      </c>
      <c r="G48" s="1" t="s">
        <v>493</v>
      </c>
      <c r="H48" s="1">
        <f t="shared" si="1"/>
        <v>38</v>
      </c>
      <c r="I48" s="201"/>
    </row>
    <row r="49" spans="1:9" ht="16.5" thickTop="1" x14ac:dyDescent="0.25">
      <c r="A49" s="1">
        <f t="shared" si="0"/>
        <v>39</v>
      </c>
      <c r="B49" s="112"/>
      <c r="E49" s="20"/>
      <c r="G49" s="1"/>
      <c r="H49" s="1">
        <f t="shared" si="1"/>
        <v>39</v>
      </c>
    </row>
    <row r="50" spans="1:9" x14ac:dyDescent="0.25">
      <c r="A50" s="1">
        <f t="shared" si="0"/>
        <v>40</v>
      </c>
      <c r="B50" s="11" t="s">
        <v>494</v>
      </c>
      <c r="E50" s="58">
        <f>E44</f>
        <v>7990057.3968355898</v>
      </c>
      <c r="G50" s="10" t="s">
        <v>495</v>
      </c>
      <c r="H50" s="1">
        <f>+H49+1</f>
        <v>40</v>
      </c>
    </row>
    <row r="51" spans="1:9" x14ac:dyDescent="0.25">
      <c r="A51" s="1">
        <f t="shared" si="0"/>
        <v>41</v>
      </c>
      <c r="B51" s="11" t="s">
        <v>496</v>
      </c>
      <c r="E51" s="24">
        <v>584038.95358923054</v>
      </c>
      <c r="G51" s="1" t="s">
        <v>497</v>
      </c>
      <c r="H51" s="1">
        <f t="shared" ref="H51:H58" si="4">+H50+1</f>
        <v>41</v>
      </c>
    </row>
    <row r="52" spans="1:9" x14ac:dyDescent="0.25">
      <c r="A52" s="1">
        <f t="shared" si="0"/>
        <v>42</v>
      </c>
      <c r="B52" s="11" t="s">
        <v>498</v>
      </c>
      <c r="E52" s="200">
        <v>0</v>
      </c>
      <c r="G52" s="1" t="s">
        <v>74</v>
      </c>
      <c r="H52" s="1">
        <f t="shared" si="4"/>
        <v>42</v>
      </c>
    </row>
    <row r="53" spans="1:9" x14ac:dyDescent="0.25">
      <c r="A53" s="1">
        <f t="shared" si="0"/>
        <v>43</v>
      </c>
      <c r="B53" s="11" t="s">
        <v>499</v>
      </c>
      <c r="E53" s="24">
        <v>554696.24298076914</v>
      </c>
      <c r="G53" s="1" t="s">
        <v>500</v>
      </c>
      <c r="H53" s="1">
        <f t="shared" si="4"/>
        <v>43</v>
      </c>
    </row>
    <row r="54" spans="1:9" x14ac:dyDescent="0.25">
      <c r="A54" s="1">
        <f t="shared" si="0"/>
        <v>44</v>
      </c>
      <c r="B54" s="11" t="s">
        <v>501</v>
      </c>
      <c r="E54" s="24">
        <v>10391143.364777103</v>
      </c>
      <c r="G54" s="1" t="s">
        <v>502</v>
      </c>
      <c r="H54" s="1">
        <f t="shared" si="4"/>
        <v>44</v>
      </c>
    </row>
    <row r="55" spans="1:9" x14ac:dyDescent="0.25">
      <c r="A55" s="1">
        <f t="shared" si="0"/>
        <v>45</v>
      </c>
      <c r="B55" s="11" t="s">
        <v>98</v>
      </c>
      <c r="E55" s="200">
        <v>0</v>
      </c>
      <c r="G55" s="1" t="s">
        <v>74</v>
      </c>
      <c r="H55" s="1">
        <f t="shared" si="4"/>
        <v>45</v>
      </c>
    </row>
    <row r="56" spans="1:9" x14ac:dyDescent="0.25">
      <c r="A56" s="1">
        <f t="shared" si="0"/>
        <v>46</v>
      </c>
      <c r="B56" s="11" t="s">
        <v>503</v>
      </c>
      <c r="E56" s="24">
        <v>593307.66194999916</v>
      </c>
      <c r="G56" s="1" t="s">
        <v>504</v>
      </c>
      <c r="H56" s="1">
        <f t="shared" si="4"/>
        <v>46</v>
      </c>
    </row>
    <row r="57" spans="1:9" x14ac:dyDescent="0.25">
      <c r="A57" s="1">
        <f t="shared" si="0"/>
        <v>47</v>
      </c>
      <c r="B57" s="11" t="s">
        <v>505</v>
      </c>
      <c r="E57" s="202">
        <v>1683811.9277802501</v>
      </c>
      <c r="G57" s="1" t="s">
        <v>506</v>
      </c>
      <c r="H57" s="1">
        <f t="shared" si="4"/>
        <v>47</v>
      </c>
    </row>
    <row r="58" spans="1:9" ht="16.5" thickBot="1" x14ac:dyDescent="0.3">
      <c r="A58" s="1">
        <f t="shared" si="0"/>
        <v>48</v>
      </c>
      <c r="B58" s="11" t="s">
        <v>507</v>
      </c>
      <c r="E58" s="80">
        <f>SUM(E50:E57)</f>
        <v>21797055.54791294</v>
      </c>
      <c r="G58" s="1" t="s">
        <v>508</v>
      </c>
      <c r="H58" s="1">
        <f t="shared" si="4"/>
        <v>48</v>
      </c>
      <c r="I58" s="201"/>
    </row>
    <row r="59" spans="1:9" ht="16.5" thickTop="1" x14ac:dyDescent="0.25">
      <c r="A59" s="1">
        <f t="shared" si="0"/>
        <v>49</v>
      </c>
      <c r="E59" s="97"/>
      <c r="G59" s="1"/>
      <c r="H59" s="1">
        <f t="shared" si="1"/>
        <v>49</v>
      </c>
    </row>
    <row r="60" spans="1:9" ht="16.5" thickBot="1" x14ac:dyDescent="0.3">
      <c r="A60" s="1">
        <f t="shared" si="0"/>
        <v>50</v>
      </c>
      <c r="B60" s="11" t="s">
        <v>509</v>
      </c>
      <c r="E60" s="76">
        <f>E48/E58</f>
        <v>0.38746286505185107</v>
      </c>
      <c r="G60" s="1" t="s">
        <v>510</v>
      </c>
      <c r="H60" s="1">
        <f t="shared" si="1"/>
        <v>50</v>
      </c>
      <c r="I60" s="201"/>
    </row>
    <row r="61" spans="1:9" ht="16.5" thickTop="1" x14ac:dyDescent="0.25">
      <c r="B61" s="11" t="s">
        <v>1</v>
      </c>
      <c r="E61" s="203"/>
      <c r="G61" s="1"/>
      <c r="H61" s="1"/>
    </row>
    <row r="62" spans="1:9" x14ac:dyDescent="0.25">
      <c r="B62" s="11"/>
      <c r="E62" s="203"/>
      <c r="F62" s="203"/>
      <c r="G62" s="1"/>
      <c r="H62" s="1"/>
    </row>
    <row r="63" spans="1:9" ht="18.75" x14ac:dyDescent="0.25">
      <c r="A63" s="93">
        <v>1</v>
      </c>
      <c r="B63" s="11" t="s">
        <v>511</v>
      </c>
      <c r="H63" s="1"/>
    </row>
    <row r="64" spans="1:9" x14ac:dyDescent="0.25">
      <c r="B64" s="11" t="s">
        <v>512</v>
      </c>
      <c r="E64" s="97"/>
      <c r="F64" s="97"/>
      <c r="G64" s="1"/>
      <c r="H64" s="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8" orientation="portrait" r:id="rId1"/>
  <headerFooter scaleWithDoc="0">
    <oddHeader>&amp;C&amp;"Times New Roman,Bold"&amp;8AS FILED</oddHeader>
    <oddFooter>&amp;L&amp;A&amp;CPage 6.&amp;P&amp;R&amp;F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9F8A-15B2-4322-8B56-C7390A4255CF}">
  <sheetPr>
    <pageSetUpPr fitToPage="1"/>
  </sheetPr>
  <dimension ref="A1:O418"/>
  <sheetViews>
    <sheetView zoomScale="80" zoomScaleNormal="80" workbookViewId="0">
      <selection activeCell="C61" sqref="C61"/>
    </sheetView>
  </sheetViews>
  <sheetFormatPr defaultColWidth="13.42578125" defaultRowHeight="15.75" x14ac:dyDescent="0.25"/>
  <cols>
    <col min="1" max="1" width="5.28515625" style="1" customWidth="1"/>
    <col min="2" max="2" width="8.5703125" style="133" customWidth="1"/>
    <col min="3" max="3" width="63.7109375" style="4" customWidth="1"/>
    <col min="4" max="4" width="16.7109375" style="4" customWidth="1"/>
    <col min="5" max="5" width="16.7109375" style="20" customWidth="1"/>
    <col min="6" max="7" width="16.7109375" style="4" customWidth="1"/>
    <col min="8" max="8" width="1.85546875" style="4" customWidth="1"/>
    <col min="9" max="9" width="16.7109375" style="4" customWidth="1"/>
    <col min="10" max="10" width="35.7109375" style="4" customWidth="1"/>
    <col min="11" max="11" width="5.28515625" style="1" customWidth="1"/>
    <col min="12" max="16384" width="13.42578125" style="4"/>
  </cols>
  <sheetData>
    <row r="1" spans="1:14" x14ac:dyDescent="0.25">
      <c r="A1" s="214"/>
    </row>
    <row r="2" spans="1:14" s="3" customFormat="1" x14ac:dyDescent="0.25">
      <c r="A2" s="2"/>
      <c r="B2" s="377" t="s">
        <v>0</v>
      </c>
      <c r="C2" s="377"/>
      <c r="D2" s="377"/>
      <c r="E2" s="377"/>
      <c r="F2" s="377"/>
      <c r="G2" s="377"/>
      <c r="H2" s="377"/>
      <c r="I2" s="377"/>
      <c r="J2" s="377"/>
      <c r="K2" s="2"/>
      <c r="M2"/>
      <c r="N2"/>
    </row>
    <row r="3" spans="1:14" s="3" customFormat="1" x14ac:dyDescent="0.25">
      <c r="A3" s="2"/>
      <c r="B3" s="377" t="s">
        <v>346</v>
      </c>
      <c r="C3" s="377"/>
      <c r="D3" s="377"/>
      <c r="E3" s="377"/>
      <c r="F3" s="377"/>
      <c r="G3" s="377"/>
      <c r="H3" s="377"/>
      <c r="I3" s="377"/>
      <c r="J3" s="377"/>
      <c r="K3" s="2"/>
    </row>
    <row r="4" spans="1:14" s="3" customFormat="1" x14ac:dyDescent="0.25">
      <c r="A4" s="2"/>
      <c r="B4" s="377" t="s">
        <v>347</v>
      </c>
      <c r="C4" s="377"/>
      <c r="D4" s="377"/>
      <c r="E4" s="377"/>
      <c r="F4" s="377"/>
      <c r="G4" s="377"/>
      <c r="H4" s="377"/>
      <c r="I4" s="377"/>
      <c r="J4" s="377"/>
      <c r="K4" s="2"/>
      <c r="M4"/>
      <c r="N4"/>
    </row>
    <row r="5" spans="1:14" s="3" customFormat="1" x14ac:dyDescent="0.25">
      <c r="A5" s="2"/>
      <c r="B5" s="375" t="s">
        <v>5</v>
      </c>
      <c r="C5" s="375"/>
      <c r="D5" s="375"/>
      <c r="E5" s="375"/>
      <c r="F5" s="375"/>
      <c r="G5" s="375"/>
      <c r="H5" s="375"/>
      <c r="I5" s="375"/>
      <c r="J5" s="375"/>
      <c r="K5" s="2"/>
    </row>
    <row r="6" spans="1:14" ht="16.5" thickBot="1" x14ac:dyDescent="0.3">
      <c r="A6" s="59"/>
      <c r="B6" s="134"/>
      <c r="C6" s="135"/>
      <c r="D6" s="135"/>
      <c r="E6" s="136"/>
      <c r="F6" s="135"/>
      <c r="G6" s="247"/>
      <c r="H6" s="135"/>
      <c r="I6" s="135"/>
      <c r="J6" s="135"/>
    </row>
    <row r="7" spans="1:14" s="3" customFormat="1" ht="18.75" x14ac:dyDescent="0.25">
      <c r="A7" s="1"/>
      <c r="B7" s="137"/>
      <c r="C7" s="138"/>
      <c r="D7" s="139" t="s">
        <v>237</v>
      </c>
      <c r="E7" s="140" t="s">
        <v>238</v>
      </c>
      <c r="F7" s="139" t="s">
        <v>348</v>
      </c>
      <c r="G7" s="223" t="s">
        <v>565</v>
      </c>
      <c r="H7" s="224"/>
      <c r="I7" s="225" t="s">
        <v>566</v>
      </c>
      <c r="J7" s="141"/>
      <c r="K7" s="1"/>
    </row>
    <row r="8" spans="1:14" s="3" customFormat="1" x14ac:dyDescent="0.25">
      <c r="A8" s="1" t="s">
        <v>6</v>
      </c>
      <c r="B8" s="142" t="s">
        <v>349</v>
      </c>
      <c r="D8" s="143" t="s">
        <v>350</v>
      </c>
      <c r="E8" s="143" t="s">
        <v>351</v>
      </c>
      <c r="F8" s="143" t="s">
        <v>350</v>
      </c>
      <c r="G8" s="2" t="s">
        <v>567</v>
      </c>
      <c r="H8" s="226"/>
      <c r="I8" s="227" t="s">
        <v>568</v>
      </c>
      <c r="J8" s="144"/>
      <c r="K8" s="1" t="s">
        <v>6</v>
      </c>
    </row>
    <row r="9" spans="1:14" s="3" customFormat="1" x14ac:dyDescent="0.25">
      <c r="A9" s="1" t="s">
        <v>7</v>
      </c>
      <c r="B9" s="145" t="s">
        <v>352</v>
      </c>
      <c r="C9" s="146" t="s">
        <v>353</v>
      </c>
      <c r="D9" s="147" t="s">
        <v>354</v>
      </c>
      <c r="E9" s="147" t="s">
        <v>355</v>
      </c>
      <c r="F9" s="147" t="s">
        <v>356</v>
      </c>
      <c r="G9" s="146" t="s">
        <v>569</v>
      </c>
      <c r="H9" s="228"/>
      <c r="I9" s="229" t="s">
        <v>570</v>
      </c>
      <c r="J9" s="148" t="s">
        <v>9</v>
      </c>
      <c r="K9" s="1" t="s">
        <v>7</v>
      </c>
    </row>
    <row r="10" spans="1:14" s="3" customFormat="1" x14ac:dyDescent="0.25">
      <c r="A10" s="1"/>
      <c r="B10" s="149"/>
      <c r="C10" s="150" t="s">
        <v>357</v>
      </c>
      <c r="D10" s="151"/>
      <c r="E10" s="151"/>
      <c r="F10" s="151"/>
      <c r="G10" s="230"/>
      <c r="H10" s="230"/>
      <c r="I10" s="151"/>
      <c r="J10" s="152"/>
      <c r="K10" s="1"/>
      <c r="M10" s="4"/>
      <c r="N10" s="4"/>
    </row>
    <row r="11" spans="1:14" s="3" customFormat="1" x14ac:dyDescent="0.25">
      <c r="A11" s="1">
        <v>1</v>
      </c>
      <c r="B11" s="153">
        <v>560</v>
      </c>
      <c r="C11" s="4" t="s">
        <v>358</v>
      </c>
      <c r="D11" s="154">
        <v>10109.646000000001</v>
      </c>
      <c r="E11" s="154">
        <f>E47</f>
        <v>115.52</v>
      </c>
      <c r="F11" s="154">
        <f t="shared" ref="F11:F25" si="0">D11-E11</f>
        <v>9994.1260000000002</v>
      </c>
      <c r="G11" s="58"/>
      <c r="H11" s="58"/>
      <c r="I11" s="154">
        <f>F11-G11</f>
        <v>9994.1260000000002</v>
      </c>
      <c r="J11" s="155" t="s">
        <v>359</v>
      </c>
      <c r="K11" s="1">
        <f>A11</f>
        <v>1</v>
      </c>
      <c r="M11" s="4"/>
      <c r="N11" s="4"/>
    </row>
    <row r="12" spans="1:14" s="3" customFormat="1" x14ac:dyDescent="0.25">
      <c r="A12" s="1">
        <f>A11+1</f>
        <v>2</v>
      </c>
      <c r="B12" s="153">
        <v>561.1</v>
      </c>
      <c r="C12" s="4" t="s">
        <v>360</v>
      </c>
      <c r="D12" s="156">
        <v>565.95600000000002</v>
      </c>
      <c r="E12" s="156">
        <v>0</v>
      </c>
      <c r="F12" s="156">
        <f t="shared" si="0"/>
        <v>565.95600000000002</v>
      </c>
      <c r="G12" s="20"/>
      <c r="H12" s="20"/>
      <c r="I12" s="156">
        <f>F12-G12</f>
        <v>565.95600000000002</v>
      </c>
      <c r="J12" s="155" t="s">
        <v>361</v>
      </c>
      <c r="K12" s="1">
        <f>K11+1</f>
        <v>2</v>
      </c>
      <c r="M12" s="4"/>
      <c r="N12" s="4"/>
    </row>
    <row r="13" spans="1:14" s="3" customFormat="1" x14ac:dyDescent="0.25">
      <c r="A13" s="1">
        <f t="shared" ref="A13:A63" si="1">A12+1</f>
        <v>3</v>
      </c>
      <c r="B13" s="153">
        <v>561.20000000000005</v>
      </c>
      <c r="C13" s="4" t="s">
        <v>362</v>
      </c>
      <c r="D13" s="156">
        <v>1921.825</v>
      </c>
      <c r="E13" s="156">
        <v>0</v>
      </c>
      <c r="F13" s="156">
        <f t="shared" si="0"/>
        <v>1921.825</v>
      </c>
      <c r="G13" s="20"/>
      <c r="H13" s="20"/>
      <c r="I13" s="156">
        <f t="shared" ref="I13:I24" si="2">F13-G13</f>
        <v>1921.825</v>
      </c>
      <c r="J13" s="155" t="s">
        <v>363</v>
      </c>
      <c r="K13" s="1">
        <f t="shared" ref="K13:K63" si="3">K12+1</f>
        <v>3</v>
      </c>
      <c r="M13" s="4"/>
      <c r="N13" s="4"/>
    </row>
    <row r="14" spans="1:14" s="3" customFormat="1" x14ac:dyDescent="0.25">
      <c r="A14" s="1">
        <f t="shared" si="1"/>
        <v>4</v>
      </c>
      <c r="B14" s="153">
        <v>561.29999999999995</v>
      </c>
      <c r="C14" s="4" t="s">
        <v>364</v>
      </c>
      <c r="D14" s="156">
        <v>274.32499999999999</v>
      </c>
      <c r="E14" s="156">
        <v>0</v>
      </c>
      <c r="F14" s="156">
        <f t="shared" si="0"/>
        <v>274.32499999999999</v>
      </c>
      <c r="G14" s="20"/>
      <c r="H14" s="20"/>
      <c r="I14" s="156">
        <f t="shared" si="2"/>
        <v>274.32499999999999</v>
      </c>
      <c r="J14" s="155" t="s">
        <v>365</v>
      </c>
      <c r="K14" s="1">
        <f t="shared" si="3"/>
        <v>4</v>
      </c>
      <c r="M14" s="4"/>
      <c r="N14" s="4"/>
    </row>
    <row r="15" spans="1:14" s="3" customFormat="1" ht="17.25" customHeight="1" x14ac:dyDescent="0.25">
      <c r="A15" s="1">
        <f t="shared" si="1"/>
        <v>5</v>
      </c>
      <c r="B15" s="153">
        <v>561.4</v>
      </c>
      <c r="C15" s="4" t="s">
        <v>366</v>
      </c>
      <c r="D15" s="156">
        <v>2767.4720000000002</v>
      </c>
      <c r="E15" s="20">
        <f>E48</f>
        <v>2767.4720000000002</v>
      </c>
      <c r="F15" s="156">
        <f t="shared" si="0"/>
        <v>0</v>
      </c>
      <c r="G15" s="20"/>
      <c r="H15" s="20"/>
      <c r="I15" s="156">
        <f t="shared" si="2"/>
        <v>0</v>
      </c>
      <c r="J15" s="155" t="s">
        <v>367</v>
      </c>
      <c r="K15" s="1">
        <f t="shared" si="3"/>
        <v>5</v>
      </c>
      <c r="M15" s="4"/>
      <c r="N15" s="4"/>
    </row>
    <row r="16" spans="1:14" s="3" customFormat="1" x14ac:dyDescent="0.25">
      <c r="A16" s="1">
        <f t="shared" si="1"/>
        <v>6</v>
      </c>
      <c r="B16" s="153">
        <v>561.5</v>
      </c>
      <c r="C16" s="4" t="s">
        <v>368</v>
      </c>
      <c r="D16" s="156">
        <v>141.84</v>
      </c>
      <c r="E16" s="156">
        <v>0</v>
      </c>
      <c r="F16" s="156">
        <f t="shared" si="0"/>
        <v>141.84</v>
      </c>
      <c r="G16" s="20"/>
      <c r="H16" s="20"/>
      <c r="I16" s="156">
        <f t="shared" si="2"/>
        <v>141.84</v>
      </c>
      <c r="J16" s="155" t="s">
        <v>369</v>
      </c>
      <c r="K16" s="1">
        <f t="shared" si="3"/>
        <v>6</v>
      </c>
      <c r="M16" s="4"/>
      <c r="N16" s="4"/>
    </row>
    <row r="17" spans="1:14" s="3" customFormat="1" x14ac:dyDescent="0.25">
      <c r="A17" s="1">
        <f t="shared" si="1"/>
        <v>7</v>
      </c>
      <c r="B17" s="153">
        <v>561.6</v>
      </c>
      <c r="C17" s="4" t="s">
        <v>370</v>
      </c>
      <c r="D17" s="156">
        <v>0</v>
      </c>
      <c r="E17" s="156">
        <v>0</v>
      </c>
      <c r="F17" s="156">
        <f t="shared" si="0"/>
        <v>0</v>
      </c>
      <c r="G17" s="20"/>
      <c r="H17" s="20"/>
      <c r="I17" s="156">
        <f t="shared" si="2"/>
        <v>0</v>
      </c>
      <c r="J17" s="155" t="s">
        <v>371</v>
      </c>
      <c r="K17" s="1">
        <f t="shared" si="3"/>
        <v>7</v>
      </c>
      <c r="M17" s="4"/>
      <c r="N17" s="4"/>
    </row>
    <row r="18" spans="1:14" s="3" customFormat="1" x14ac:dyDescent="0.25">
      <c r="A18" s="1">
        <f t="shared" si="1"/>
        <v>8</v>
      </c>
      <c r="B18" s="153">
        <v>561.70000000000005</v>
      </c>
      <c r="C18" s="4" t="s">
        <v>372</v>
      </c>
      <c r="D18" s="156">
        <v>0</v>
      </c>
      <c r="E18" s="156">
        <v>0</v>
      </c>
      <c r="F18" s="156">
        <f t="shared" si="0"/>
        <v>0</v>
      </c>
      <c r="G18" s="20"/>
      <c r="H18" s="20"/>
      <c r="I18" s="156">
        <f t="shared" si="2"/>
        <v>0</v>
      </c>
      <c r="J18" s="157" t="s">
        <v>373</v>
      </c>
      <c r="K18" s="1">
        <f t="shared" si="3"/>
        <v>8</v>
      </c>
      <c r="M18" s="4"/>
      <c r="N18" s="4"/>
    </row>
    <row r="19" spans="1:14" s="3" customFormat="1" x14ac:dyDescent="0.25">
      <c r="A19" s="1">
        <f t="shared" si="1"/>
        <v>9</v>
      </c>
      <c r="B19" s="153">
        <v>561.79999999999995</v>
      </c>
      <c r="C19" s="4" t="s">
        <v>374</v>
      </c>
      <c r="D19" s="156">
        <v>2508.1060000000002</v>
      </c>
      <c r="E19" s="20">
        <f>E49</f>
        <v>1440.5550000000001</v>
      </c>
      <c r="F19" s="156">
        <f t="shared" si="0"/>
        <v>1067.5510000000002</v>
      </c>
      <c r="G19" s="20"/>
      <c r="H19" s="20"/>
      <c r="I19" s="156">
        <f t="shared" si="2"/>
        <v>1067.5510000000002</v>
      </c>
      <c r="J19" s="157" t="s">
        <v>375</v>
      </c>
      <c r="K19" s="1">
        <f t="shared" si="3"/>
        <v>9</v>
      </c>
      <c r="M19" s="4"/>
      <c r="N19" s="4"/>
    </row>
    <row r="20" spans="1:14" s="3" customFormat="1" ht="15" customHeight="1" x14ac:dyDescent="0.25">
      <c r="A20" s="1">
        <f t="shared" si="1"/>
        <v>10</v>
      </c>
      <c r="B20" s="153">
        <v>562</v>
      </c>
      <c r="C20" s="4" t="s">
        <v>376</v>
      </c>
      <c r="D20" s="156">
        <v>12718.573</v>
      </c>
      <c r="E20" s="156">
        <v>0</v>
      </c>
      <c r="F20" s="156">
        <f t="shared" si="0"/>
        <v>12718.573</v>
      </c>
      <c r="G20" s="20"/>
      <c r="H20" s="20"/>
      <c r="I20" s="156">
        <f t="shared" si="2"/>
        <v>12718.573</v>
      </c>
      <c r="J20" s="157" t="s">
        <v>377</v>
      </c>
      <c r="K20" s="1">
        <f t="shared" si="3"/>
        <v>10</v>
      </c>
      <c r="M20" s="4"/>
      <c r="N20" s="4"/>
    </row>
    <row r="21" spans="1:14" s="3" customFormat="1" x14ac:dyDescent="0.25">
      <c r="A21" s="1">
        <f t="shared" si="1"/>
        <v>11</v>
      </c>
      <c r="B21" s="153">
        <v>563</v>
      </c>
      <c r="C21" s="4" t="s">
        <v>378</v>
      </c>
      <c r="D21" s="156">
        <v>10371.396000000001</v>
      </c>
      <c r="E21" s="156">
        <v>0</v>
      </c>
      <c r="F21" s="156">
        <f t="shared" si="0"/>
        <v>10371.396000000001</v>
      </c>
      <c r="G21" s="20"/>
      <c r="H21" s="20"/>
      <c r="I21" s="156">
        <f t="shared" si="2"/>
        <v>10371.396000000001</v>
      </c>
      <c r="J21" s="157" t="s">
        <v>379</v>
      </c>
      <c r="K21" s="1">
        <f t="shared" si="3"/>
        <v>11</v>
      </c>
      <c r="M21" s="4"/>
      <c r="N21" s="4"/>
    </row>
    <row r="22" spans="1:14" s="3" customFormat="1" x14ac:dyDescent="0.25">
      <c r="A22" s="1">
        <f>A21+1</f>
        <v>12</v>
      </c>
      <c r="B22" s="153">
        <v>564</v>
      </c>
      <c r="C22" s="4" t="s">
        <v>380</v>
      </c>
      <c r="D22" s="156">
        <v>11.574</v>
      </c>
      <c r="E22" s="156">
        <v>0</v>
      </c>
      <c r="F22" s="156">
        <f t="shared" si="0"/>
        <v>11.574</v>
      </c>
      <c r="G22" s="20"/>
      <c r="H22" s="20"/>
      <c r="I22" s="156">
        <f t="shared" si="2"/>
        <v>11.574</v>
      </c>
      <c r="J22" s="157" t="s">
        <v>381</v>
      </c>
      <c r="K22" s="1">
        <f>K21+1</f>
        <v>12</v>
      </c>
      <c r="M22" s="4"/>
      <c r="N22" s="4"/>
    </row>
    <row r="23" spans="1:14" s="3" customFormat="1" x14ac:dyDescent="0.25">
      <c r="A23" s="1">
        <f t="shared" si="1"/>
        <v>13</v>
      </c>
      <c r="B23" s="153">
        <v>565</v>
      </c>
      <c r="C23" s="4" t="s">
        <v>382</v>
      </c>
      <c r="D23" s="156">
        <v>0</v>
      </c>
      <c r="E23" s="156">
        <v>0</v>
      </c>
      <c r="F23" s="156">
        <f t="shared" si="0"/>
        <v>0</v>
      </c>
      <c r="G23" s="20"/>
      <c r="H23" s="20"/>
      <c r="I23" s="156">
        <f t="shared" si="2"/>
        <v>0</v>
      </c>
      <c r="J23" s="157" t="s">
        <v>383</v>
      </c>
      <c r="K23" s="1">
        <f t="shared" si="3"/>
        <v>13</v>
      </c>
      <c r="M23" s="4"/>
      <c r="N23" s="4"/>
    </row>
    <row r="24" spans="1:14" s="3" customFormat="1" x14ac:dyDescent="0.25">
      <c r="A24" s="1">
        <f t="shared" si="1"/>
        <v>14</v>
      </c>
      <c r="B24" s="153">
        <v>566</v>
      </c>
      <c r="C24" s="4" t="s">
        <v>384</v>
      </c>
      <c r="D24" s="156">
        <v>17850.218000000001</v>
      </c>
      <c r="E24" s="20">
        <f>E56</f>
        <v>2881.4657500000003</v>
      </c>
      <c r="F24" s="156">
        <f t="shared" si="0"/>
        <v>14968.752250000001</v>
      </c>
      <c r="G24" s="219"/>
      <c r="H24" s="14"/>
      <c r="I24" s="231">
        <f t="shared" si="2"/>
        <v>14968.752250000001</v>
      </c>
      <c r="J24" s="157" t="s">
        <v>385</v>
      </c>
      <c r="K24" s="1">
        <f t="shared" si="3"/>
        <v>14</v>
      </c>
      <c r="M24" s="4"/>
      <c r="N24" s="4"/>
    </row>
    <row r="25" spans="1:14" s="3" customFormat="1" x14ac:dyDescent="0.25">
      <c r="A25" s="1">
        <f>A24+1</f>
        <v>15</v>
      </c>
      <c r="B25" s="153">
        <v>567</v>
      </c>
      <c r="C25" s="4" t="s">
        <v>386</v>
      </c>
      <c r="D25" s="158">
        <v>3938.6669999999999</v>
      </c>
      <c r="E25" s="158">
        <v>0</v>
      </c>
      <c r="F25" s="158">
        <f t="shared" si="0"/>
        <v>3938.6669999999999</v>
      </c>
      <c r="G25" s="232"/>
      <c r="H25" s="183"/>
      <c r="I25" s="158">
        <f>F25-G25</f>
        <v>3938.6669999999999</v>
      </c>
      <c r="J25" s="157" t="s">
        <v>387</v>
      </c>
      <c r="K25" s="1">
        <f t="shared" si="3"/>
        <v>15</v>
      </c>
      <c r="M25" s="4"/>
      <c r="N25" s="4"/>
    </row>
    <row r="26" spans="1:14" s="3" customFormat="1" x14ac:dyDescent="0.25">
      <c r="A26" s="1">
        <f>A25+1</f>
        <v>16</v>
      </c>
      <c r="B26" s="153"/>
      <c r="C26" s="4"/>
      <c r="D26" s="156"/>
      <c r="E26" s="20"/>
      <c r="F26" s="156"/>
      <c r="G26" s="20"/>
      <c r="H26" s="20"/>
      <c r="I26" s="156"/>
      <c r="J26" s="155"/>
      <c r="K26" s="1">
        <f>K25+1</f>
        <v>16</v>
      </c>
      <c r="M26" s="4"/>
      <c r="N26" s="4"/>
    </row>
    <row r="27" spans="1:14" s="3" customFormat="1" ht="16.5" thickBot="1" x14ac:dyDescent="0.3">
      <c r="A27" s="1">
        <f>A26+1</f>
        <v>17</v>
      </c>
      <c r="B27" s="159"/>
      <c r="C27" s="160" t="s">
        <v>388</v>
      </c>
      <c r="D27" s="161">
        <f>SUM(D11:D25)</f>
        <v>63179.598000000005</v>
      </c>
      <c r="E27" s="162">
        <f>SUM(E11:E25)</f>
        <v>7205.0127500000008</v>
      </c>
      <c r="F27" s="161">
        <f>SUM(F11:F25)</f>
        <v>55974.585250000004</v>
      </c>
      <c r="G27" s="233">
        <f>SUM(G11:G25)</f>
        <v>0</v>
      </c>
      <c r="H27" s="234"/>
      <c r="I27" s="235">
        <f>SUM(I11:I25)</f>
        <v>55974.585250000004</v>
      </c>
      <c r="J27" s="163" t="str">
        <f>"Sum Lines "&amp;A11&amp;" thru "&amp;A25</f>
        <v>Sum Lines 1 thru 15</v>
      </c>
      <c r="K27" s="1">
        <f>K26+1</f>
        <v>17</v>
      </c>
      <c r="M27" s="4"/>
      <c r="N27" s="4"/>
    </row>
    <row r="28" spans="1:14" s="3" customFormat="1" x14ac:dyDescent="0.25">
      <c r="A28" s="1">
        <f t="shared" si="1"/>
        <v>18</v>
      </c>
      <c r="B28" s="164"/>
      <c r="C28" s="4"/>
      <c r="D28" s="165"/>
      <c r="E28" s="166"/>
      <c r="F28" s="165"/>
      <c r="G28" s="166"/>
      <c r="H28" s="166"/>
      <c r="I28" s="165"/>
      <c r="J28" s="157"/>
      <c r="K28" s="1">
        <f t="shared" si="3"/>
        <v>18</v>
      </c>
      <c r="M28" s="4"/>
      <c r="N28" s="4"/>
    </row>
    <row r="29" spans="1:14" s="3" customFormat="1" x14ac:dyDescent="0.25">
      <c r="A29" s="1">
        <f t="shared" si="1"/>
        <v>19</v>
      </c>
      <c r="B29" s="149"/>
      <c r="C29" s="150" t="s">
        <v>389</v>
      </c>
      <c r="D29" s="165"/>
      <c r="E29" s="166"/>
      <c r="F29" s="165"/>
      <c r="G29" s="166"/>
      <c r="H29" s="166"/>
      <c r="I29" s="165"/>
      <c r="J29" s="157"/>
      <c r="K29" s="1">
        <f t="shared" si="3"/>
        <v>19</v>
      </c>
      <c r="M29" s="4"/>
      <c r="N29" s="4"/>
    </row>
    <row r="30" spans="1:14" s="3" customFormat="1" x14ac:dyDescent="0.25">
      <c r="A30" s="1">
        <f t="shared" si="1"/>
        <v>20</v>
      </c>
      <c r="B30" s="153">
        <v>568</v>
      </c>
      <c r="C30" s="4" t="s">
        <v>390</v>
      </c>
      <c r="D30" s="154">
        <v>2904.3609999999999</v>
      </c>
      <c r="E30" s="154">
        <v>0</v>
      </c>
      <c r="F30" s="154">
        <f t="shared" ref="F30:F39" si="4">D30-E30</f>
        <v>2904.3609999999999</v>
      </c>
      <c r="G30" s="58"/>
      <c r="H30" s="58"/>
      <c r="I30" s="236">
        <f>F30-G30</f>
        <v>2904.3609999999999</v>
      </c>
      <c r="J30" s="157" t="s">
        <v>391</v>
      </c>
      <c r="K30" s="1">
        <f t="shared" si="3"/>
        <v>20</v>
      </c>
      <c r="M30" s="4"/>
      <c r="N30" s="4"/>
    </row>
    <row r="31" spans="1:14" s="3" customFormat="1" x14ac:dyDescent="0.25">
      <c r="A31" s="1">
        <f t="shared" si="1"/>
        <v>21</v>
      </c>
      <c r="B31" s="153">
        <v>569</v>
      </c>
      <c r="C31" s="4" t="s">
        <v>392</v>
      </c>
      <c r="D31" s="156">
        <v>547.48299999999995</v>
      </c>
      <c r="E31" s="20">
        <v>0</v>
      </c>
      <c r="F31" s="156">
        <f t="shared" si="4"/>
        <v>547.48299999999995</v>
      </c>
      <c r="G31" s="20"/>
      <c r="H31" s="20"/>
      <c r="I31" s="156">
        <f t="shared" ref="I31:I38" si="5">F31-G31</f>
        <v>547.48299999999995</v>
      </c>
      <c r="J31" s="157" t="s">
        <v>393</v>
      </c>
      <c r="K31" s="1">
        <f t="shared" si="3"/>
        <v>21</v>
      </c>
      <c r="M31" s="4"/>
      <c r="N31" s="4"/>
    </row>
    <row r="32" spans="1:14" s="3" customFormat="1" x14ac:dyDescent="0.25">
      <c r="A32" s="1">
        <f t="shared" si="1"/>
        <v>22</v>
      </c>
      <c r="B32" s="153">
        <v>569.1</v>
      </c>
      <c r="C32" s="4" t="s">
        <v>394</v>
      </c>
      <c r="D32" s="156">
        <v>1336.528</v>
      </c>
      <c r="E32" s="20">
        <v>0</v>
      </c>
      <c r="F32" s="156">
        <f t="shared" si="4"/>
        <v>1336.528</v>
      </c>
      <c r="G32" s="20"/>
      <c r="H32" s="20"/>
      <c r="I32" s="156">
        <f t="shared" si="5"/>
        <v>1336.528</v>
      </c>
      <c r="J32" s="157" t="s">
        <v>395</v>
      </c>
      <c r="K32" s="1">
        <f t="shared" si="3"/>
        <v>22</v>
      </c>
      <c r="M32" s="4"/>
      <c r="N32" s="4"/>
    </row>
    <row r="33" spans="1:14" s="3" customFormat="1" x14ac:dyDescent="0.25">
      <c r="A33" s="1">
        <f t="shared" si="1"/>
        <v>23</v>
      </c>
      <c r="B33" s="153">
        <v>569.20000000000005</v>
      </c>
      <c r="C33" s="4" t="s">
        <v>396</v>
      </c>
      <c r="D33" s="156">
        <v>1948.4169999999999</v>
      </c>
      <c r="E33" s="20">
        <v>0</v>
      </c>
      <c r="F33" s="156">
        <f t="shared" si="4"/>
        <v>1948.4169999999999</v>
      </c>
      <c r="G33" s="20"/>
      <c r="H33" s="20"/>
      <c r="I33" s="156">
        <f t="shared" si="5"/>
        <v>1948.4169999999999</v>
      </c>
      <c r="J33" s="157" t="s">
        <v>397</v>
      </c>
      <c r="K33" s="1">
        <f t="shared" si="3"/>
        <v>23</v>
      </c>
      <c r="M33" s="4"/>
      <c r="N33" s="4"/>
    </row>
    <row r="34" spans="1:14" s="3" customFormat="1" x14ac:dyDescent="0.25">
      <c r="A34" s="1">
        <f t="shared" si="1"/>
        <v>24</v>
      </c>
      <c r="B34" s="153">
        <v>569.29999999999995</v>
      </c>
      <c r="C34" s="4" t="s">
        <v>398</v>
      </c>
      <c r="D34" s="156">
        <v>0</v>
      </c>
      <c r="E34" s="20">
        <v>0</v>
      </c>
      <c r="F34" s="156">
        <f t="shared" si="4"/>
        <v>0</v>
      </c>
      <c r="G34" s="20"/>
      <c r="H34" s="20"/>
      <c r="I34" s="156">
        <f t="shared" si="5"/>
        <v>0</v>
      </c>
      <c r="J34" s="157" t="s">
        <v>399</v>
      </c>
      <c r="K34" s="1">
        <f t="shared" si="3"/>
        <v>24</v>
      </c>
      <c r="M34" s="4"/>
      <c r="N34" s="4"/>
    </row>
    <row r="35" spans="1:14" s="3" customFormat="1" x14ac:dyDescent="0.25">
      <c r="A35" s="1">
        <f t="shared" si="1"/>
        <v>25</v>
      </c>
      <c r="B35" s="153">
        <v>569.4</v>
      </c>
      <c r="C35" s="4" t="s">
        <v>400</v>
      </c>
      <c r="D35" s="156">
        <v>131.28399999999999</v>
      </c>
      <c r="E35" s="20">
        <v>0</v>
      </c>
      <c r="F35" s="156">
        <f t="shared" si="4"/>
        <v>131.28399999999999</v>
      </c>
      <c r="G35" s="20"/>
      <c r="H35" s="20"/>
      <c r="I35" s="156">
        <f t="shared" si="5"/>
        <v>131.28399999999999</v>
      </c>
      <c r="J35" s="157" t="s">
        <v>401</v>
      </c>
      <c r="K35" s="1">
        <f t="shared" si="3"/>
        <v>25</v>
      </c>
      <c r="M35" s="4"/>
      <c r="N35" s="4"/>
    </row>
    <row r="36" spans="1:14" s="3" customFormat="1" x14ac:dyDescent="0.25">
      <c r="A36" s="1">
        <f t="shared" si="1"/>
        <v>26</v>
      </c>
      <c r="B36" s="153">
        <v>570</v>
      </c>
      <c r="C36" s="4" t="s">
        <v>402</v>
      </c>
      <c r="D36" s="156">
        <v>18953.580999999998</v>
      </c>
      <c r="E36" s="20">
        <v>0</v>
      </c>
      <c r="F36" s="156">
        <f t="shared" si="4"/>
        <v>18953.580999999998</v>
      </c>
      <c r="G36" s="20"/>
      <c r="H36" s="20"/>
      <c r="I36" s="156">
        <f t="shared" si="5"/>
        <v>18953.580999999998</v>
      </c>
      <c r="J36" s="157" t="s">
        <v>403</v>
      </c>
      <c r="K36" s="1">
        <f t="shared" si="3"/>
        <v>26</v>
      </c>
      <c r="M36" s="4"/>
      <c r="N36" s="4"/>
    </row>
    <row r="37" spans="1:14" s="3" customFormat="1" x14ac:dyDescent="0.25">
      <c r="A37" s="1">
        <f t="shared" si="1"/>
        <v>27</v>
      </c>
      <c r="B37" s="153">
        <v>571</v>
      </c>
      <c r="C37" s="4" t="s">
        <v>404</v>
      </c>
      <c r="D37" s="156">
        <v>33837.959000000003</v>
      </c>
      <c r="E37" s="20">
        <v>0</v>
      </c>
      <c r="F37" s="156">
        <f t="shared" si="4"/>
        <v>33837.959000000003</v>
      </c>
      <c r="G37" s="219">
        <v>-541.89351999999997</v>
      </c>
      <c r="H37" s="14" t="s">
        <v>36</v>
      </c>
      <c r="I37" s="156">
        <f t="shared" si="5"/>
        <v>34379.85252</v>
      </c>
      <c r="J37" s="157" t="s">
        <v>405</v>
      </c>
      <c r="K37" s="1">
        <f t="shared" si="3"/>
        <v>27</v>
      </c>
      <c r="L37" s="167"/>
      <c r="M37" s="4"/>
      <c r="N37" s="4"/>
    </row>
    <row r="38" spans="1:14" s="3" customFormat="1" x14ac:dyDescent="0.25">
      <c r="A38" s="1">
        <f t="shared" si="1"/>
        <v>28</v>
      </c>
      <c r="B38" s="153">
        <v>572</v>
      </c>
      <c r="C38" s="4" t="s">
        <v>406</v>
      </c>
      <c r="D38" s="156">
        <v>1591.7819999999999</v>
      </c>
      <c r="E38" s="20">
        <v>0</v>
      </c>
      <c r="F38" s="156">
        <f t="shared" si="4"/>
        <v>1591.7819999999999</v>
      </c>
      <c r="G38" s="20"/>
      <c r="H38" s="20"/>
      <c r="I38" s="156">
        <f t="shared" si="5"/>
        <v>1591.7819999999999</v>
      </c>
      <c r="J38" s="155" t="s">
        <v>407</v>
      </c>
      <c r="K38" s="1">
        <f t="shared" si="3"/>
        <v>28</v>
      </c>
      <c r="L38" s="167"/>
      <c r="M38" s="4"/>
      <c r="N38" s="4"/>
    </row>
    <row r="39" spans="1:14" s="3" customFormat="1" x14ac:dyDescent="0.25">
      <c r="A39" s="1">
        <f t="shared" si="1"/>
        <v>29</v>
      </c>
      <c r="B39" s="153">
        <v>573</v>
      </c>
      <c r="C39" s="4" t="s">
        <v>408</v>
      </c>
      <c r="D39" s="156">
        <v>36.234999999999999</v>
      </c>
      <c r="E39" s="158">
        <v>0</v>
      </c>
      <c r="F39" s="158">
        <f t="shared" si="4"/>
        <v>36.234999999999999</v>
      </c>
      <c r="G39" s="232"/>
      <c r="H39" s="183"/>
      <c r="I39" s="158">
        <f>F39-G39</f>
        <v>36.234999999999999</v>
      </c>
      <c r="J39" s="155" t="s">
        <v>409</v>
      </c>
      <c r="K39" s="1">
        <f t="shared" si="3"/>
        <v>29</v>
      </c>
      <c r="L39" s="168"/>
      <c r="M39" s="4"/>
      <c r="N39" s="4"/>
    </row>
    <row r="40" spans="1:14" s="3" customFormat="1" x14ac:dyDescent="0.25">
      <c r="A40" s="1">
        <f t="shared" si="1"/>
        <v>30</v>
      </c>
      <c r="B40" s="153"/>
      <c r="C40" s="4"/>
      <c r="D40" s="169"/>
      <c r="E40" s="20"/>
      <c r="F40" s="169"/>
      <c r="G40" s="20"/>
      <c r="H40" s="20"/>
      <c r="I40" s="156"/>
      <c r="J40" s="155"/>
      <c r="K40" s="1">
        <f t="shared" si="3"/>
        <v>30</v>
      </c>
      <c r="M40" s="4"/>
      <c r="N40" s="4"/>
    </row>
    <row r="41" spans="1:14" s="3" customFormat="1" x14ac:dyDescent="0.25">
      <c r="A41" s="1">
        <f t="shared" si="1"/>
        <v>31</v>
      </c>
      <c r="B41" s="164"/>
      <c r="C41" s="17" t="s">
        <v>410</v>
      </c>
      <c r="D41" s="154">
        <f>SUM(D30:D39)</f>
        <v>61287.63</v>
      </c>
      <c r="E41" s="154">
        <f>SUM(E30:E39)</f>
        <v>0</v>
      </c>
      <c r="F41" s="154">
        <f>SUM(F30:F39)</f>
        <v>61287.63</v>
      </c>
      <c r="G41" s="241">
        <f>SUM(G30:G39)</f>
        <v>-541.89351999999997</v>
      </c>
      <c r="H41" s="246" t="s">
        <v>36</v>
      </c>
      <c r="I41" s="237">
        <f>SUM(I30:I39)</f>
        <v>61829.523519999995</v>
      </c>
      <c r="J41" s="155" t="str">
        <f>"Sum Lines "&amp;A30&amp;" thru "&amp;A39</f>
        <v>Sum Lines 20 thru 29</v>
      </c>
      <c r="K41" s="1">
        <f t="shared" si="3"/>
        <v>31</v>
      </c>
      <c r="M41" s="4"/>
      <c r="N41" s="4"/>
    </row>
    <row r="42" spans="1:14" s="3" customFormat="1" x14ac:dyDescent="0.25">
      <c r="A42" s="1">
        <f t="shared" si="1"/>
        <v>32</v>
      </c>
      <c r="B42" s="164"/>
      <c r="C42" s="4"/>
      <c r="D42" s="170"/>
      <c r="E42" s="170"/>
      <c r="F42" s="170"/>
      <c r="G42" s="188"/>
      <c r="H42" s="188"/>
      <c r="I42" s="238"/>
      <c r="J42" s="155"/>
      <c r="K42" s="1">
        <f t="shared" si="3"/>
        <v>32</v>
      </c>
      <c r="M42" s="4"/>
      <c r="N42" s="4"/>
    </row>
    <row r="43" spans="1:14" s="3" customFormat="1" ht="16.5" thickBot="1" x14ac:dyDescent="0.3">
      <c r="A43" s="1">
        <f t="shared" si="1"/>
        <v>33</v>
      </c>
      <c r="B43" s="142"/>
      <c r="C43" s="3" t="s">
        <v>411</v>
      </c>
      <c r="D43" s="171">
        <f>D27+D41</f>
        <v>124467.228</v>
      </c>
      <c r="E43" s="171">
        <f>+E27+E41</f>
        <v>7205.0127500000008</v>
      </c>
      <c r="F43" s="171">
        <f>+F27+F41</f>
        <v>117262.21525000001</v>
      </c>
      <c r="G43" s="239">
        <f>+G27+G41</f>
        <v>-541.89351999999997</v>
      </c>
      <c r="H43" s="240" t="s">
        <v>36</v>
      </c>
      <c r="I43" s="171">
        <f>+I27+I41</f>
        <v>117804.10876999999</v>
      </c>
      <c r="J43" s="155" t="str">
        <f>"Line "&amp;A27&amp;" + Line "&amp;A41</f>
        <v>Line 17 + Line 31</v>
      </c>
      <c r="K43" s="1">
        <f t="shared" si="3"/>
        <v>33</v>
      </c>
      <c r="M43" s="4"/>
      <c r="N43" s="4"/>
    </row>
    <row r="44" spans="1:14" ht="17.25" thickTop="1" thickBot="1" x14ac:dyDescent="0.3">
      <c r="A44" s="1">
        <f t="shared" si="1"/>
        <v>34</v>
      </c>
      <c r="B44" s="172"/>
      <c r="C44" s="82"/>
      <c r="D44" s="173"/>
      <c r="E44" s="173"/>
      <c r="F44" s="173"/>
      <c r="G44" s="222"/>
      <c r="H44" s="222"/>
      <c r="I44" s="222"/>
      <c r="J44" s="174"/>
      <c r="K44" s="1">
        <f t="shared" si="3"/>
        <v>34</v>
      </c>
    </row>
    <row r="45" spans="1:14" x14ac:dyDescent="0.25">
      <c r="A45" s="1">
        <f t="shared" si="1"/>
        <v>35</v>
      </c>
      <c r="B45" s="175"/>
      <c r="D45" s="166"/>
      <c r="E45" s="166"/>
      <c r="F45" s="166"/>
      <c r="G45" s="166"/>
      <c r="H45" s="166"/>
      <c r="I45" s="166"/>
      <c r="J45" s="176"/>
      <c r="K45" s="1">
        <f>K44+1</f>
        <v>35</v>
      </c>
    </row>
    <row r="46" spans="1:14" x14ac:dyDescent="0.25">
      <c r="A46" s="1">
        <f t="shared" si="1"/>
        <v>36</v>
      </c>
      <c r="B46" s="177" t="s">
        <v>412</v>
      </c>
      <c r="D46" s="166"/>
      <c r="E46" s="166"/>
      <c r="F46" s="166"/>
      <c r="G46" s="166"/>
      <c r="H46" s="166"/>
      <c r="I46" s="166"/>
      <c r="J46" s="176"/>
      <c r="K46" s="1">
        <f t="shared" si="3"/>
        <v>36</v>
      </c>
    </row>
    <row r="47" spans="1:14" x14ac:dyDescent="0.25">
      <c r="A47" s="1">
        <f t="shared" si="1"/>
        <v>37</v>
      </c>
      <c r="B47" s="175" t="s">
        <v>413</v>
      </c>
      <c r="C47" s="4" t="s">
        <v>414</v>
      </c>
      <c r="D47" s="166"/>
      <c r="E47" s="58">
        <v>115.52</v>
      </c>
      <c r="F47" s="166"/>
      <c r="G47" s="166"/>
      <c r="H47" s="166"/>
      <c r="I47" s="166"/>
      <c r="J47" s="176"/>
      <c r="K47" s="1">
        <f t="shared" si="3"/>
        <v>37</v>
      </c>
      <c r="L47"/>
      <c r="M47"/>
      <c r="N47"/>
    </row>
    <row r="48" spans="1:14" x14ac:dyDescent="0.25">
      <c r="A48" s="1">
        <f t="shared" si="1"/>
        <v>38</v>
      </c>
      <c r="B48" s="175" t="s">
        <v>415</v>
      </c>
      <c r="C48" s="4" t="s">
        <v>416</v>
      </c>
      <c r="D48" s="166"/>
      <c r="E48" s="20">
        <v>2767.4720000000002</v>
      </c>
      <c r="J48" s="176"/>
      <c r="K48" s="1">
        <f t="shared" si="3"/>
        <v>38</v>
      </c>
    </row>
    <row r="49" spans="1:15" x14ac:dyDescent="0.25">
      <c r="A49" s="1">
        <f t="shared" si="1"/>
        <v>39</v>
      </c>
      <c r="B49" s="175">
        <v>561.79999999999995</v>
      </c>
      <c r="C49" s="4" t="s">
        <v>417</v>
      </c>
      <c r="D49" s="166"/>
      <c r="E49" s="20">
        <v>1440.5550000000001</v>
      </c>
      <c r="J49" s="176"/>
      <c r="K49" s="1">
        <f t="shared" si="3"/>
        <v>39</v>
      </c>
    </row>
    <row r="50" spans="1:15" x14ac:dyDescent="0.25">
      <c r="A50" s="1">
        <f t="shared" si="1"/>
        <v>40</v>
      </c>
      <c r="B50" s="175">
        <v>565</v>
      </c>
      <c r="C50" s="4" t="s">
        <v>418</v>
      </c>
      <c r="D50" s="166"/>
      <c r="E50" s="20">
        <v>0</v>
      </c>
      <c r="F50" s="178"/>
      <c r="G50" s="178"/>
      <c r="H50" s="178"/>
      <c r="I50" s="178"/>
      <c r="J50" s="176"/>
      <c r="K50" s="1">
        <f t="shared" si="3"/>
        <v>40</v>
      </c>
    </row>
    <row r="51" spans="1:15" x14ac:dyDescent="0.25">
      <c r="A51" s="1">
        <f t="shared" si="1"/>
        <v>41</v>
      </c>
      <c r="B51" s="175" t="s">
        <v>419</v>
      </c>
      <c r="C51" s="4" t="s">
        <v>420</v>
      </c>
      <c r="D51" s="58">
        <v>0</v>
      </c>
      <c r="F51" s="166"/>
      <c r="G51" s="166"/>
      <c r="H51" s="166"/>
      <c r="I51" s="166"/>
      <c r="J51" s="176"/>
      <c r="K51" s="1">
        <f t="shared" si="3"/>
        <v>41</v>
      </c>
    </row>
    <row r="52" spans="1:15" x14ac:dyDescent="0.25">
      <c r="A52" s="1">
        <f t="shared" si="1"/>
        <v>42</v>
      </c>
      <c r="B52" s="175"/>
      <c r="C52" s="4" t="s">
        <v>421</v>
      </c>
      <c r="D52" s="20">
        <v>5.7439999999999998</v>
      </c>
      <c r="F52" s="166"/>
      <c r="G52" s="166"/>
      <c r="H52" s="166"/>
      <c r="I52" s="166"/>
      <c r="J52" s="176"/>
      <c r="K52" s="1">
        <f t="shared" si="3"/>
        <v>42</v>
      </c>
    </row>
    <row r="53" spans="1:15" x14ac:dyDescent="0.25">
      <c r="A53" s="1">
        <f t="shared" si="1"/>
        <v>43</v>
      </c>
      <c r="B53" s="175"/>
      <c r="C53" s="4" t="s">
        <v>422</v>
      </c>
      <c r="D53" s="20">
        <v>850.52300000000002</v>
      </c>
      <c r="F53" s="166"/>
      <c r="G53" s="166"/>
      <c r="H53" s="166"/>
      <c r="I53" s="166"/>
      <c r="J53" s="176"/>
      <c r="K53" s="1">
        <f t="shared" si="3"/>
        <v>43</v>
      </c>
      <c r="N53" s="179"/>
      <c r="O53"/>
    </row>
    <row r="54" spans="1:15" x14ac:dyDescent="0.25">
      <c r="A54" s="1">
        <f t="shared" si="1"/>
        <v>44</v>
      </c>
      <c r="B54" s="175"/>
      <c r="C54" s="4" t="s">
        <v>423</v>
      </c>
      <c r="D54" s="20">
        <v>249.04400000000001</v>
      </c>
      <c r="F54" s="166"/>
      <c r="G54" s="166"/>
      <c r="H54" s="166"/>
      <c r="I54" s="166"/>
      <c r="J54" s="176"/>
      <c r="K54" s="1">
        <f t="shared" si="3"/>
        <v>44</v>
      </c>
      <c r="N54" s="180"/>
      <c r="O54"/>
    </row>
    <row r="55" spans="1:15" x14ac:dyDescent="0.25">
      <c r="A55" s="1">
        <f t="shared" si="1"/>
        <v>45</v>
      </c>
      <c r="B55" s="175"/>
      <c r="C55" s="4" t="s">
        <v>424</v>
      </c>
      <c r="D55" s="20">
        <v>609.37900000000002</v>
      </c>
      <c r="E55" s="4"/>
      <c r="F55" s="178"/>
      <c r="G55" s="178"/>
      <c r="H55" s="178"/>
      <c r="I55" s="178"/>
      <c r="J55" s="176"/>
      <c r="K55" s="1">
        <f t="shared" si="3"/>
        <v>45</v>
      </c>
      <c r="M55" s="181"/>
      <c r="N55"/>
      <c r="O55" s="182"/>
    </row>
    <row r="56" spans="1:15" ht="18.75" x14ac:dyDescent="0.25">
      <c r="A56" s="1">
        <f t="shared" si="1"/>
        <v>46</v>
      </c>
      <c r="B56" s="175"/>
      <c r="C56" s="4" t="s">
        <v>425</v>
      </c>
      <c r="D56" s="183">
        <v>1166.77575</v>
      </c>
      <c r="E56" s="184">
        <f>SUM(D51:D56)</f>
        <v>2881.4657500000003</v>
      </c>
      <c r="F56" s="178"/>
      <c r="G56" s="178"/>
      <c r="H56" s="178"/>
      <c r="I56" s="178"/>
      <c r="J56" s="176"/>
      <c r="K56" s="1">
        <f t="shared" si="3"/>
        <v>46</v>
      </c>
      <c r="M56" s="181"/>
      <c r="N56" s="185"/>
      <c r="O56"/>
    </row>
    <row r="57" spans="1:15" x14ac:dyDescent="0.25">
      <c r="A57" s="1">
        <f t="shared" si="1"/>
        <v>47</v>
      </c>
      <c r="B57" s="175"/>
      <c r="D57" s="20"/>
      <c r="F57" s="166"/>
      <c r="G57" s="166"/>
      <c r="H57" s="166"/>
      <c r="I57" s="166"/>
      <c r="J57" s="176"/>
      <c r="K57" s="1">
        <f t="shared" si="3"/>
        <v>47</v>
      </c>
    </row>
    <row r="58" spans="1:15" ht="16.5" thickBot="1" x14ac:dyDescent="0.3">
      <c r="A58" s="1">
        <f t="shared" si="1"/>
        <v>48</v>
      </c>
      <c r="B58" s="186"/>
      <c r="C58" s="3" t="s">
        <v>426</v>
      </c>
      <c r="D58" s="166"/>
      <c r="E58" s="187">
        <f>SUM(E47:E57)</f>
        <v>7205.0127500000008</v>
      </c>
      <c r="F58" s="166"/>
      <c r="G58" s="166"/>
      <c r="H58" s="166"/>
      <c r="I58" s="166"/>
      <c r="J58" s="176"/>
      <c r="K58" s="1">
        <f t="shared" si="3"/>
        <v>48</v>
      </c>
    </row>
    <row r="59" spans="1:15" ht="16.5" thickTop="1" x14ac:dyDescent="0.25">
      <c r="A59" s="1">
        <f t="shared" si="1"/>
        <v>49</v>
      </c>
      <c r="B59" s="186"/>
      <c r="C59" s="3"/>
      <c r="D59" s="166"/>
      <c r="E59" s="188"/>
      <c r="F59" s="166"/>
      <c r="G59" s="166"/>
      <c r="H59" s="166"/>
      <c r="I59" s="166"/>
      <c r="J59" s="176"/>
      <c r="K59" s="1">
        <f t="shared" si="3"/>
        <v>49</v>
      </c>
    </row>
    <row r="60" spans="1:15" x14ac:dyDescent="0.25">
      <c r="A60" s="1">
        <f t="shared" si="1"/>
        <v>50</v>
      </c>
      <c r="B60" s="242" t="s">
        <v>36</v>
      </c>
      <c r="C60" s="221" t="s">
        <v>664</v>
      </c>
      <c r="D60" s="166"/>
      <c r="E60" s="188"/>
      <c r="F60" s="166"/>
      <c r="G60" s="166"/>
      <c r="H60" s="166"/>
      <c r="I60" s="166"/>
      <c r="J60" s="176"/>
      <c r="K60" s="1">
        <f t="shared" si="3"/>
        <v>50</v>
      </c>
    </row>
    <row r="61" spans="1:15" ht="18.75" x14ac:dyDescent="0.25">
      <c r="A61" s="1">
        <f t="shared" si="1"/>
        <v>51</v>
      </c>
      <c r="B61" s="243">
        <v>1</v>
      </c>
      <c r="C61" s="190" t="s">
        <v>654</v>
      </c>
      <c r="D61" s="166"/>
      <c r="E61" s="188"/>
      <c r="F61" s="166"/>
      <c r="G61" s="166"/>
      <c r="H61" s="166"/>
      <c r="I61" s="166"/>
      <c r="J61" s="176"/>
      <c r="K61" s="1">
        <f t="shared" si="3"/>
        <v>51</v>
      </c>
    </row>
    <row r="62" spans="1:15" x14ac:dyDescent="0.25">
      <c r="A62" s="1">
        <f t="shared" si="1"/>
        <v>52</v>
      </c>
      <c r="B62" s="186"/>
      <c r="C62" s="190"/>
      <c r="D62" s="166"/>
      <c r="E62" s="188"/>
      <c r="F62" s="166"/>
      <c r="G62" s="166"/>
      <c r="H62" s="166"/>
      <c r="I62" s="166"/>
      <c r="J62" s="176"/>
      <c r="K62" s="1">
        <f t="shared" si="3"/>
        <v>52</v>
      </c>
    </row>
    <row r="63" spans="1:15" ht="16.5" thickBot="1" x14ac:dyDescent="0.3">
      <c r="A63" s="1">
        <f t="shared" si="1"/>
        <v>53</v>
      </c>
      <c r="B63" s="191"/>
      <c r="C63" s="82"/>
      <c r="D63" s="82"/>
      <c r="E63" s="192"/>
      <c r="F63" s="82"/>
      <c r="G63" s="82"/>
      <c r="H63" s="82"/>
      <c r="I63" s="82"/>
      <c r="J63" s="174"/>
      <c r="K63" s="1">
        <f t="shared" si="3"/>
        <v>53</v>
      </c>
    </row>
    <row r="64" spans="1:15" x14ac:dyDescent="0.25">
      <c r="B64" s="193"/>
    </row>
    <row r="65" spans="2:5" x14ac:dyDescent="0.25">
      <c r="B65" s="193"/>
    </row>
    <row r="66" spans="2:5" x14ac:dyDescent="0.25">
      <c r="B66" s="193"/>
    </row>
    <row r="67" spans="2:5" x14ac:dyDescent="0.25">
      <c r="B67" s="193"/>
    </row>
    <row r="68" spans="2:5" x14ac:dyDescent="0.25">
      <c r="B68" s="193"/>
    </row>
    <row r="69" spans="2:5" x14ac:dyDescent="0.25">
      <c r="B69" s="193"/>
    </row>
    <row r="70" spans="2:5" x14ac:dyDescent="0.25">
      <c r="B70" s="193"/>
    </row>
    <row r="71" spans="2:5" x14ac:dyDescent="0.25">
      <c r="B71" s="193"/>
    </row>
    <row r="72" spans="2:5" x14ac:dyDescent="0.25">
      <c r="B72" s="193"/>
    </row>
    <row r="73" spans="2:5" x14ac:dyDescent="0.25">
      <c r="B73" s="193"/>
    </row>
    <row r="74" spans="2:5" x14ac:dyDescent="0.25">
      <c r="B74" s="193"/>
    </row>
    <row r="75" spans="2:5" x14ac:dyDescent="0.25">
      <c r="B75" s="193"/>
    </row>
    <row r="76" spans="2:5" x14ac:dyDescent="0.25">
      <c r="B76" s="193"/>
    </row>
    <row r="77" spans="2:5" x14ac:dyDescent="0.25">
      <c r="B77" s="193"/>
    </row>
    <row r="78" spans="2:5" x14ac:dyDescent="0.25">
      <c r="B78" s="193"/>
    </row>
    <row r="79" spans="2:5" x14ac:dyDescent="0.25">
      <c r="B79" s="193"/>
      <c r="E79" s="4"/>
    </row>
    <row r="80" spans="2:5" x14ac:dyDescent="0.25">
      <c r="B80" s="193"/>
      <c r="E80" s="4"/>
    </row>
    <row r="81" spans="2:5" x14ac:dyDescent="0.25">
      <c r="B81" s="193"/>
      <c r="E81" s="4"/>
    </row>
    <row r="82" spans="2:5" x14ac:dyDescent="0.25">
      <c r="B82" s="193"/>
      <c r="E82" s="4"/>
    </row>
    <row r="83" spans="2:5" x14ac:dyDescent="0.25">
      <c r="B83" s="193"/>
      <c r="E83" s="4"/>
    </row>
    <row r="84" spans="2:5" x14ac:dyDescent="0.25">
      <c r="B84" s="193"/>
      <c r="E84" s="4"/>
    </row>
    <row r="85" spans="2:5" x14ac:dyDescent="0.25">
      <c r="B85" s="193"/>
      <c r="E85" s="4"/>
    </row>
    <row r="86" spans="2:5" x14ac:dyDescent="0.25">
      <c r="B86" s="193"/>
      <c r="E86" s="4"/>
    </row>
    <row r="87" spans="2:5" x14ac:dyDescent="0.25">
      <c r="B87" s="193"/>
      <c r="E87" s="4"/>
    </row>
    <row r="88" spans="2:5" x14ac:dyDescent="0.25">
      <c r="B88" s="193"/>
      <c r="E88" s="4"/>
    </row>
    <row r="89" spans="2:5" x14ac:dyDescent="0.25">
      <c r="B89" s="193"/>
      <c r="E89" s="4"/>
    </row>
    <row r="90" spans="2:5" x14ac:dyDescent="0.25">
      <c r="B90" s="193"/>
      <c r="E90" s="4"/>
    </row>
    <row r="91" spans="2:5" x14ac:dyDescent="0.25">
      <c r="B91" s="193"/>
      <c r="E91" s="4"/>
    </row>
    <row r="92" spans="2:5" x14ac:dyDescent="0.25">
      <c r="B92" s="193"/>
      <c r="E92" s="4"/>
    </row>
    <row r="93" spans="2:5" x14ac:dyDescent="0.25">
      <c r="B93" s="193"/>
      <c r="E93" s="4"/>
    </row>
    <row r="94" spans="2:5" x14ac:dyDescent="0.25">
      <c r="B94" s="193"/>
      <c r="E94" s="4"/>
    </row>
    <row r="95" spans="2:5" x14ac:dyDescent="0.25">
      <c r="B95" s="193"/>
      <c r="E95" s="4"/>
    </row>
    <row r="96" spans="2:5" x14ac:dyDescent="0.25">
      <c r="B96" s="193"/>
      <c r="E96" s="4"/>
    </row>
    <row r="97" spans="2:5" x14ac:dyDescent="0.25">
      <c r="B97" s="193"/>
      <c r="E97" s="4"/>
    </row>
    <row r="98" spans="2:5" x14ac:dyDescent="0.25">
      <c r="B98" s="193"/>
      <c r="E98" s="4"/>
    </row>
    <row r="99" spans="2:5" x14ac:dyDescent="0.25">
      <c r="B99" s="193"/>
      <c r="E99" s="4"/>
    </row>
    <row r="100" spans="2:5" x14ac:dyDescent="0.25">
      <c r="B100" s="193"/>
      <c r="E100" s="4"/>
    </row>
    <row r="101" spans="2:5" x14ac:dyDescent="0.25">
      <c r="B101" s="193"/>
      <c r="E101" s="4"/>
    </row>
    <row r="102" spans="2:5" x14ac:dyDescent="0.25">
      <c r="B102" s="193"/>
      <c r="E102" s="4"/>
    </row>
    <row r="103" spans="2:5" x14ac:dyDescent="0.25">
      <c r="B103" s="193"/>
      <c r="E103" s="4"/>
    </row>
    <row r="104" spans="2:5" x14ac:dyDescent="0.25">
      <c r="B104" s="193"/>
      <c r="E104" s="4"/>
    </row>
    <row r="105" spans="2:5" x14ac:dyDescent="0.25">
      <c r="B105" s="193"/>
      <c r="E105" s="4"/>
    </row>
    <row r="106" spans="2:5" x14ac:dyDescent="0.25">
      <c r="B106" s="193"/>
      <c r="E106" s="4"/>
    </row>
    <row r="107" spans="2:5" x14ac:dyDescent="0.25">
      <c r="B107" s="193"/>
      <c r="E107" s="4"/>
    </row>
    <row r="108" spans="2:5" x14ac:dyDescent="0.25">
      <c r="B108" s="193"/>
      <c r="E108" s="4"/>
    </row>
    <row r="109" spans="2:5" x14ac:dyDescent="0.25">
      <c r="B109" s="193"/>
      <c r="E109" s="4"/>
    </row>
    <row r="110" spans="2:5" x14ac:dyDescent="0.25">
      <c r="B110" s="193"/>
      <c r="E110" s="4"/>
    </row>
    <row r="111" spans="2:5" x14ac:dyDescent="0.25">
      <c r="B111" s="193"/>
      <c r="E111" s="4"/>
    </row>
    <row r="112" spans="2:5" x14ac:dyDescent="0.25">
      <c r="B112" s="193"/>
      <c r="E112" s="4"/>
    </row>
    <row r="113" spans="2:5" x14ac:dyDescent="0.25">
      <c r="B113" s="193"/>
      <c r="E113" s="4"/>
    </row>
    <row r="114" spans="2:5" x14ac:dyDescent="0.25">
      <c r="B114" s="193"/>
      <c r="E114" s="4"/>
    </row>
    <row r="115" spans="2:5" x14ac:dyDescent="0.25">
      <c r="B115" s="193"/>
      <c r="E115" s="4"/>
    </row>
    <row r="116" spans="2:5" x14ac:dyDescent="0.25">
      <c r="B116" s="193"/>
      <c r="E116" s="4"/>
    </row>
    <row r="117" spans="2:5" x14ac:dyDescent="0.25">
      <c r="B117" s="193"/>
      <c r="E117" s="4"/>
    </row>
    <row r="118" spans="2:5" x14ac:dyDescent="0.25">
      <c r="B118" s="193"/>
      <c r="E118" s="4"/>
    </row>
    <row r="119" spans="2:5" x14ac:dyDescent="0.25">
      <c r="B119" s="193"/>
      <c r="E119" s="4"/>
    </row>
    <row r="120" spans="2:5" x14ac:dyDescent="0.25">
      <c r="B120" s="193"/>
      <c r="E120" s="4"/>
    </row>
    <row r="121" spans="2:5" x14ac:dyDescent="0.25">
      <c r="B121" s="193"/>
      <c r="E121" s="4"/>
    </row>
    <row r="122" spans="2:5" x14ac:dyDescent="0.25">
      <c r="B122" s="193"/>
      <c r="E122" s="4"/>
    </row>
    <row r="123" spans="2:5" x14ac:dyDescent="0.25">
      <c r="B123" s="193"/>
      <c r="E123" s="4"/>
    </row>
    <row r="124" spans="2:5" x14ac:dyDescent="0.25">
      <c r="B124" s="193"/>
      <c r="E124" s="4"/>
    </row>
    <row r="125" spans="2:5" x14ac:dyDescent="0.25">
      <c r="B125" s="193"/>
      <c r="E125" s="4"/>
    </row>
    <row r="126" spans="2:5" x14ac:dyDescent="0.25">
      <c r="B126" s="193"/>
      <c r="E126" s="4"/>
    </row>
    <row r="127" spans="2:5" x14ac:dyDescent="0.25">
      <c r="B127" s="193"/>
      <c r="E127" s="4"/>
    </row>
    <row r="128" spans="2:5" x14ac:dyDescent="0.25">
      <c r="B128" s="193"/>
      <c r="E128" s="4"/>
    </row>
    <row r="129" spans="2:5" x14ac:dyDescent="0.25">
      <c r="B129" s="193"/>
      <c r="E129" s="4"/>
    </row>
    <row r="130" spans="2:5" x14ac:dyDescent="0.25">
      <c r="B130" s="193"/>
      <c r="E130" s="4"/>
    </row>
    <row r="131" spans="2:5" x14ac:dyDescent="0.25">
      <c r="B131" s="193"/>
      <c r="E131" s="4"/>
    </row>
    <row r="132" spans="2:5" x14ac:dyDescent="0.25">
      <c r="B132" s="193"/>
      <c r="E132" s="4"/>
    </row>
    <row r="133" spans="2:5" x14ac:dyDescent="0.25">
      <c r="B133" s="193"/>
      <c r="E133" s="4"/>
    </row>
    <row r="134" spans="2:5" x14ac:dyDescent="0.25">
      <c r="B134" s="193"/>
      <c r="E134" s="4"/>
    </row>
    <row r="135" spans="2:5" x14ac:dyDescent="0.25">
      <c r="B135" s="193"/>
      <c r="E135" s="4"/>
    </row>
    <row r="136" spans="2:5" x14ac:dyDescent="0.25">
      <c r="B136" s="193"/>
      <c r="E136" s="4"/>
    </row>
    <row r="137" spans="2:5" x14ac:dyDescent="0.25">
      <c r="B137" s="193"/>
      <c r="E137" s="4"/>
    </row>
    <row r="138" spans="2:5" x14ac:dyDescent="0.25">
      <c r="B138" s="193"/>
      <c r="E138" s="4"/>
    </row>
    <row r="139" spans="2:5" x14ac:dyDescent="0.25">
      <c r="B139" s="193"/>
      <c r="E139" s="4"/>
    </row>
    <row r="140" spans="2:5" x14ac:dyDescent="0.25">
      <c r="B140" s="193"/>
      <c r="E140" s="4"/>
    </row>
    <row r="141" spans="2:5" x14ac:dyDescent="0.25">
      <c r="B141" s="193"/>
      <c r="E141" s="4"/>
    </row>
    <row r="142" spans="2:5" x14ac:dyDescent="0.25">
      <c r="B142" s="193"/>
      <c r="E142" s="4"/>
    </row>
    <row r="143" spans="2:5" x14ac:dyDescent="0.25">
      <c r="B143" s="193"/>
      <c r="E143" s="4"/>
    </row>
    <row r="144" spans="2:5" x14ac:dyDescent="0.25">
      <c r="B144" s="193"/>
      <c r="E144" s="4"/>
    </row>
    <row r="145" spans="2:5" x14ac:dyDescent="0.25">
      <c r="B145" s="193"/>
      <c r="E145" s="4"/>
    </row>
    <row r="146" spans="2:5" x14ac:dyDescent="0.25">
      <c r="B146" s="193"/>
      <c r="E146" s="4"/>
    </row>
    <row r="147" spans="2:5" x14ac:dyDescent="0.25">
      <c r="B147" s="193"/>
      <c r="E147" s="4"/>
    </row>
    <row r="148" spans="2:5" x14ac:dyDescent="0.25">
      <c r="B148" s="193"/>
      <c r="E148" s="4"/>
    </row>
    <row r="149" spans="2:5" x14ac:dyDescent="0.25">
      <c r="B149" s="193"/>
      <c r="E149" s="4"/>
    </row>
    <row r="150" spans="2:5" x14ac:dyDescent="0.25">
      <c r="B150" s="193"/>
      <c r="E150" s="4"/>
    </row>
    <row r="151" spans="2:5" x14ac:dyDescent="0.25">
      <c r="B151" s="193"/>
      <c r="E151" s="4"/>
    </row>
    <row r="152" spans="2:5" x14ac:dyDescent="0.25">
      <c r="B152" s="193"/>
      <c r="E152" s="4"/>
    </row>
    <row r="153" spans="2:5" x14ac:dyDescent="0.25">
      <c r="B153" s="193"/>
      <c r="E153" s="4"/>
    </row>
    <row r="154" spans="2:5" x14ac:dyDescent="0.25">
      <c r="B154" s="193"/>
      <c r="E154" s="4"/>
    </row>
    <row r="155" spans="2:5" x14ac:dyDescent="0.25">
      <c r="B155" s="193"/>
      <c r="E155" s="4"/>
    </row>
    <row r="156" spans="2:5" x14ac:dyDescent="0.25">
      <c r="B156" s="193"/>
      <c r="E156" s="4"/>
    </row>
    <row r="157" spans="2:5" x14ac:dyDescent="0.25">
      <c r="B157" s="193"/>
      <c r="E157" s="4"/>
    </row>
    <row r="158" spans="2:5" x14ac:dyDescent="0.25">
      <c r="B158" s="193"/>
      <c r="E158" s="4"/>
    </row>
    <row r="159" spans="2:5" x14ac:dyDescent="0.25">
      <c r="B159" s="193"/>
      <c r="E159" s="4"/>
    </row>
    <row r="160" spans="2:5" x14ac:dyDescent="0.25">
      <c r="B160" s="193"/>
      <c r="E160" s="4"/>
    </row>
    <row r="161" spans="2:5" x14ac:dyDescent="0.25">
      <c r="B161" s="193"/>
      <c r="E161" s="4"/>
    </row>
    <row r="162" spans="2:5" x14ac:dyDescent="0.25">
      <c r="B162" s="193"/>
      <c r="E162" s="4"/>
    </row>
    <row r="163" spans="2:5" x14ac:dyDescent="0.25">
      <c r="B163" s="193"/>
      <c r="E163" s="4"/>
    </row>
    <row r="164" spans="2:5" x14ac:dyDescent="0.25">
      <c r="B164" s="193"/>
      <c r="E164" s="4"/>
    </row>
    <row r="165" spans="2:5" x14ac:dyDescent="0.25">
      <c r="B165" s="193"/>
      <c r="E165" s="4"/>
    </row>
    <row r="166" spans="2:5" x14ac:dyDescent="0.25">
      <c r="B166" s="193"/>
      <c r="E166" s="4"/>
    </row>
    <row r="167" spans="2:5" x14ac:dyDescent="0.25">
      <c r="B167" s="193"/>
      <c r="E167" s="4"/>
    </row>
    <row r="168" spans="2:5" x14ac:dyDescent="0.25">
      <c r="B168" s="193"/>
      <c r="E168" s="4"/>
    </row>
    <row r="169" spans="2:5" x14ac:dyDescent="0.25">
      <c r="B169" s="193"/>
      <c r="E169" s="4"/>
    </row>
    <row r="170" spans="2:5" x14ac:dyDescent="0.25">
      <c r="B170" s="193"/>
      <c r="E170" s="4"/>
    </row>
    <row r="171" spans="2:5" x14ac:dyDescent="0.25">
      <c r="B171" s="193"/>
      <c r="E171" s="4"/>
    </row>
    <row r="172" spans="2:5" x14ac:dyDescent="0.25">
      <c r="B172" s="193"/>
      <c r="E172" s="4"/>
    </row>
    <row r="173" spans="2:5" x14ac:dyDescent="0.25">
      <c r="B173" s="193"/>
      <c r="E173" s="4"/>
    </row>
    <row r="174" spans="2:5" x14ac:dyDescent="0.25">
      <c r="B174" s="193"/>
      <c r="E174" s="4"/>
    </row>
    <row r="175" spans="2:5" x14ac:dyDescent="0.25">
      <c r="B175" s="193"/>
      <c r="E175" s="4"/>
    </row>
    <row r="176" spans="2:5" x14ac:dyDescent="0.25">
      <c r="B176" s="193"/>
      <c r="E176" s="4"/>
    </row>
    <row r="177" spans="2:5" x14ac:dyDescent="0.25">
      <c r="B177" s="193"/>
      <c r="E177" s="4"/>
    </row>
    <row r="178" spans="2:5" x14ac:dyDescent="0.25">
      <c r="B178" s="193"/>
      <c r="E178" s="4"/>
    </row>
    <row r="179" spans="2:5" x14ac:dyDescent="0.25">
      <c r="B179" s="193"/>
      <c r="E179" s="4"/>
    </row>
    <row r="180" spans="2:5" x14ac:dyDescent="0.25">
      <c r="B180" s="193"/>
      <c r="E180" s="4"/>
    </row>
    <row r="181" spans="2:5" x14ac:dyDescent="0.25">
      <c r="B181" s="193"/>
      <c r="E181" s="4"/>
    </row>
    <row r="182" spans="2:5" x14ac:dyDescent="0.25">
      <c r="B182" s="193"/>
      <c r="E182" s="4"/>
    </row>
    <row r="183" spans="2:5" x14ac:dyDescent="0.25">
      <c r="B183" s="193"/>
      <c r="E183" s="4"/>
    </row>
    <row r="184" spans="2:5" x14ac:dyDescent="0.25">
      <c r="B184" s="193"/>
      <c r="E184" s="4"/>
    </row>
    <row r="185" spans="2:5" x14ac:dyDescent="0.25">
      <c r="B185" s="193"/>
      <c r="E185" s="4"/>
    </row>
    <row r="186" spans="2:5" x14ac:dyDescent="0.25">
      <c r="B186" s="193"/>
      <c r="E186" s="4"/>
    </row>
    <row r="187" spans="2:5" x14ac:dyDescent="0.25">
      <c r="B187" s="193"/>
      <c r="E187" s="4"/>
    </row>
    <row r="188" spans="2:5" x14ac:dyDescent="0.25">
      <c r="B188" s="193"/>
      <c r="E188" s="4"/>
    </row>
    <row r="189" spans="2:5" x14ac:dyDescent="0.25">
      <c r="B189" s="193"/>
      <c r="E189" s="4"/>
    </row>
    <row r="190" spans="2:5" x14ac:dyDescent="0.25">
      <c r="B190" s="193"/>
      <c r="E190" s="4"/>
    </row>
    <row r="191" spans="2:5" x14ac:dyDescent="0.25">
      <c r="B191" s="193"/>
      <c r="E191" s="4"/>
    </row>
    <row r="192" spans="2:5" x14ac:dyDescent="0.25">
      <c r="B192" s="193"/>
      <c r="E192" s="4"/>
    </row>
    <row r="193" spans="2:5" x14ac:dyDescent="0.25">
      <c r="B193" s="193"/>
      <c r="E193" s="4"/>
    </row>
    <row r="194" spans="2:5" x14ac:dyDescent="0.25">
      <c r="B194" s="193"/>
      <c r="E194" s="4"/>
    </row>
    <row r="195" spans="2:5" x14ac:dyDescent="0.25">
      <c r="B195" s="193"/>
      <c r="E195" s="4"/>
    </row>
    <row r="196" spans="2:5" x14ac:dyDescent="0.25">
      <c r="B196" s="193"/>
      <c r="E196" s="4"/>
    </row>
    <row r="197" spans="2:5" x14ac:dyDescent="0.25">
      <c r="B197" s="193"/>
      <c r="E197" s="4"/>
    </row>
    <row r="198" spans="2:5" x14ac:dyDescent="0.25">
      <c r="B198" s="193"/>
      <c r="E198" s="4"/>
    </row>
    <row r="199" spans="2:5" x14ac:dyDescent="0.25">
      <c r="B199" s="193"/>
      <c r="E199" s="4"/>
    </row>
    <row r="200" spans="2:5" x14ac:dyDescent="0.25">
      <c r="B200" s="193"/>
      <c r="E200" s="4"/>
    </row>
    <row r="201" spans="2:5" x14ac:dyDescent="0.25">
      <c r="B201" s="193"/>
      <c r="E201" s="4"/>
    </row>
    <row r="202" spans="2:5" x14ac:dyDescent="0.25">
      <c r="B202" s="193"/>
      <c r="E202" s="4"/>
    </row>
    <row r="203" spans="2:5" x14ac:dyDescent="0.25">
      <c r="B203" s="193"/>
      <c r="E203" s="4"/>
    </row>
    <row r="204" spans="2:5" x14ac:dyDescent="0.25">
      <c r="B204" s="193"/>
      <c r="E204" s="4"/>
    </row>
    <row r="205" spans="2:5" x14ac:dyDescent="0.25">
      <c r="B205" s="193"/>
      <c r="E205" s="4"/>
    </row>
    <row r="206" spans="2:5" x14ac:dyDescent="0.25">
      <c r="B206" s="193"/>
      <c r="E206" s="4"/>
    </row>
    <row r="207" spans="2:5" x14ac:dyDescent="0.25">
      <c r="B207" s="193"/>
      <c r="E207" s="4"/>
    </row>
    <row r="208" spans="2:5" x14ac:dyDescent="0.25">
      <c r="B208" s="193"/>
      <c r="E208" s="4"/>
    </row>
    <row r="209" spans="2:5" x14ac:dyDescent="0.25">
      <c r="B209" s="193"/>
      <c r="E209" s="4"/>
    </row>
    <row r="210" spans="2:5" x14ac:dyDescent="0.25">
      <c r="B210" s="193"/>
      <c r="E210" s="4"/>
    </row>
    <row r="211" spans="2:5" x14ac:dyDescent="0.25">
      <c r="B211" s="193"/>
      <c r="E211" s="4"/>
    </row>
    <row r="212" spans="2:5" x14ac:dyDescent="0.25">
      <c r="B212" s="193"/>
      <c r="E212" s="4"/>
    </row>
    <row r="213" spans="2:5" x14ac:dyDescent="0.25">
      <c r="B213" s="193"/>
      <c r="E213" s="4"/>
    </row>
    <row r="214" spans="2:5" x14ac:dyDescent="0.25">
      <c r="B214" s="193"/>
      <c r="E214" s="4"/>
    </row>
    <row r="215" spans="2:5" x14ac:dyDescent="0.25">
      <c r="B215" s="193"/>
      <c r="E215" s="4"/>
    </row>
    <row r="216" spans="2:5" x14ac:dyDescent="0.25">
      <c r="B216" s="193"/>
      <c r="E216" s="4"/>
    </row>
    <row r="217" spans="2:5" x14ac:dyDescent="0.25">
      <c r="B217" s="193"/>
      <c r="E217" s="4"/>
    </row>
    <row r="218" spans="2:5" x14ac:dyDescent="0.25">
      <c r="B218" s="193"/>
      <c r="E218" s="4"/>
    </row>
    <row r="219" spans="2:5" x14ac:dyDescent="0.25">
      <c r="B219" s="193"/>
      <c r="E219" s="4"/>
    </row>
    <row r="220" spans="2:5" x14ac:dyDescent="0.25">
      <c r="B220" s="193"/>
      <c r="E220" s="4"/>
    </row>
    <row r="221" spans="2:5" x14ac:dyDescent="0.25">
      <c r="B221" s="193"/>
      <c r="E221" s="4"/>
    </row>
    <row r="222" spans="2:5" x14ac:dyDescent="0.25">
      <c r="B222" s="193"/>
      <c r="E222" s="4"/>
    </row>
    <row r="223" spans="2:5" x14ac:dyDescent="0.25">
      <c r="B223" s="193"/>
      <c r="E223" s="4"/>
    </row>
    <row r="224" spans="2:5" x14ac:dyDescent="0.25">
      <c r="B224" s="193"/>
      <c r="E224" s="4"/>
    </row>
    <row r="225" spans="2:5" x14ac:dyDescent="0.25">
      <c r="B225" s="193"/>
      <c r="E225" s="4"/>
    </row>
    <row r="226" spans="2:5" x14ac:dyDescent="0.25">
      <c r="B226" s="193"/>
      <c r="E226" s="4"/>
    </row>
    <row r="227" spans="2:5" x14ac:dyDescent="0.25">
      <c r="B227" s="193"/>
      <c r="E227" s="4"/>
    </row>
    <row r="228" spans="2:5" x14ac:dyDescent="0.25">
      <c r="B228" s="193"/>
      <c r="E228" s="4"/>
    </row>
    <row r="229" spans="2:5" x14ac:dyDescent="0.25">
      <c r="B229" s="193"/>
      <c r="E229" s="4"/>
    </row>
    <row r="230" spans="2:5" x14ac:dyDescent="0.25">
      <c r="B230" s="193"/>
      <c r="E230" s="4"/>
    </row>
    <row r="231" spans="2:5" x14ac:dyDescent="0.25">
      <c r="B231" s="193"/>
      <c r="E231" s="4"/>
    </row>
    <row r="232" spans="2:5" x14ac:dyDescent="0.25">
      <c r="B232" s="193"/>
      <c r="E232" s="4"/>
    </row>
    <row r="233" spans="2:5" x14ac:dyDescent="0.25">
      <c r="B233" s="193"/>
      <c r="E233" s="4"/>
    </row>
    <row r="234" spans="2:5" x14ac:dyDescent="0.25">
      <c r="B234" s="193"/>
      <c r="E234" s="4"/>
    </row>
    <row r="235" spans="2:5" x14ac:dyDescent="0.25">
      <c r="B235" s="193"/>
      <c r="E235" s="4"/>
    </row>
    <row r="236" spans="2:5" x14ac:dyDescent="0.25">
      <c r="B236" s="193"/>
      <c r="E236" s="4"/>
    </row>
    <row r="237" spans="2:5" x14ac:dyDescent="0.25">
      <c r="B237" s="193"/>
      <c r="E237" s="4"/>
    </row>
    <row r="238" spans="2:5" x14ac:dyDescent="0.25">
      <c r="B238" s="193"/>
      <c r="E238" s="4"/>
    </row>
    <row r="239" spans="2:5" x14ac:dyDescent="0.25">
      <c r="B239" s="193"/>
      <c r="E239" s="4"/>
    </row>
    <row r="240" spans="2:5" x14ac:dyDescent="0.25">
      <c r="B240" s="193"/>
      <c r="E240" s="4"/>
    </row>
    <row r="241" spans="2:5" x14ac:dyDescent="0.25">
      <c r="B241" s="193"/>
      <c r="E241" s="4"/>
    </row>
    <row r="242" spans="2:5" x14ac:dyDescent="0.25">
      <c r="B242" s="193"/>
      <c r="E242" s="4"/>
    </row>
    <row r="243" spans="2:5" x14ac:dyDescent="0.25">
      <c r="B243" s="193"/>
      <c r="E243" s="4"/>
    </row>
    <row r="244" spans="2:5" x14ac:dyDescent="0.25">
      <c r="B244" s="193"/>
      <c r="E244" s="4"/>
    </row>
    <row r="245" spans="2:5" x14ac:dyDescent="0.25">
      <c r="B245" s="193"/>
      <c r="E245" s="4"/>
    </row>
    <row r="246" spans="2:5" x14ac:dyDescent="0.25">
      <c r="B246" s="193"/>
      <c r="E246" s="4"/>
    </row>
    <row r="247" spans="2:5" x14ac:dyDescent="0.25">
      <c r="B247" s="193"/>
      <c r="E247" s="4"/>
    </row>
    <row r="248" spans="2:5" x14ac:dyDescent="0.25">
      <c r="B248" s="193"/>
      <c r="E248" s="4"/>
    </row>
    <row r="249" spans="2:5" x14ac:dyDescent="0.25">
      <c r="B249" s="193"/>
      <c r="E249" s="4"/>
    </row>
    <row r="250" spans="2:5" x14ac:dyDescent="0.25">
      <c r="B250" s="193"/>
      <c r="E250" s="4"/>
    </row>
    <row r="251" spans="2:5" x14ac:dyDescent="0.25">
      <c r="B251" s="193"/>
      <c r="E251" s="4"/>
    </row>
    <row r="252" spans="2:5" x14ac:dyDescent="0.25">
      <c r="B252" s="193"/>
      <c r="E252" s="4"/>
    </row>
    <row r="253" spans="2:5" x14ac:dyDescent="0.25">
      <c r="B253" s="193"/>
      <c r="E253" s="4"/>
    </row>
    <row r="254" spans="2:5" x14ac:dyDescent="0.25">
      <c r="B254" s="193"/>
      <c r="E254" s="4"/>
    </row>
    <row r="255" spans="2:5" x14ac:dyDescent="0.25">
      <c r="B255" s="193"/>
      <c r="E255" s="4"/>
    </row>
    <row r="256" spans="2:5" x14ac:dyDescent="0.25">
      <c r="B256" s="193"/>
      <c r="E256" s="4"/>
    </row>
    <row r="257" spans="2:5" x14ac:dyDescent="0.25">
      <c r="B257" s="193"/>
      <c r="E257" s="4"/>
    </row>
    <row r="258" spans="2:5" x14ac:dyDescent="0.25">
      <c r="B258" s="193"/>
      <c r="E258" s="4"/>
    </row>
    <row r="259" spans="2:5" x14ac:dyDescent="0.25">
      <c r="B259" s="193"/>
      <c r="E259" s="4"/>
    </row>
    <row r="260" spans="2:5" x14ac:dyDescent="0.25">
      <c r="B260" s="193"/>
      <c r="E260" s="4"/>
    </row>
    <row r="261" spans="2:5" x14ac:dyDescent="0.25">
      <c r="B261" s="193"/>
      <c r="E261" s="4"/>
    </row>
    <row r="262" spans="2:5" x14ac:dyDescent="0.25">
      <c r="B262" s="193"/>
      <c r="E262" s="4"/>
    </row>
    <row r="263" spans="2:5" x14ac:dyDescent="0.25">
      <c r="B263" s="193"/>
      <c r="E263" s="4"/>
    </row>
    <row r="264" spans="2:5" x14ac:dyDescent="0.25">
      <c r="B264" s="193"/>
      <c r="E264" s="4"/>
    </row>
    <row r="265" spans="2:5" x14ac:dyDescent="0.25">
      <c r="B265" s="193"/>
      <c r="E265" s="4"/>
    </row>
    <row r="266" spans="2:5" x14ac:dyDescent="0.25">
      <c r="B266" s="193"/>
      <c r="E266" s="4"/>
    </row>
    <row r="267" spans="2:5" x14ac:dyDescent="0.25">
      <c r="B267" s="193"/>
      <c r="E267" s="4"/>
    </row>
    <row r="268" spans="2:5" x14ac:dyDescent="0.25">
      <c r="B268" s="193"/>
      <c r="E268" s="4"/>
    </row>
    <row r="269" spans="2:5" x14ac:dyDescent="0.25">
      <c r="B269" s="193"/>
      <c r="E269" s="4"/>
    </row>
    <row r="270" spans="2:5" x14ac:dyDescent="0.25">
      <c r="B270" s="193"/>
      <c r="E270" s="4"/>
    </row>
    <row r="271" spans="2:5" x14ac:dyDescent="0.25">
      <c r="B271" s="193"/>
      <c r="E271" s="4"/>
    </row>
    <row r="272" spans="2:5" x14ac:dyDescent="0.25">
      <c r="B272" s="193"/>
      <c r="E272" s="4"/>
    </row>
    <row r="273" spans="2:5" x14ac:dyDescent="0.25">
      <c r="B273" s="193"/>
      <c r="E273" s="4"/>
    </row>
    <row r="274" spans="2:5" x14ac:dyDescent="0.25">
      <c r="B274" s="193"/>
      <c r="E274" s="4"/>
    </row>
    <row r="275" spans="2:5" x14ac:dyDescent="0.25">
      <c r="B275" s="193"/>
      <c r="E275" s="4"/>
    </row>
    <row r="276" spans="2:5" x14ac:dyDescent="0.25">
      <c r="B276" s="193"/>
      <c r="E276" s="4"/>
    </row>
    <row r="277" spans="2:5" x14ac:dyDescent="0.25">
      <c r="B277" s="193"/>
      <c r="E277" s="4"/>
    </row>
    <row r="278" spans="2:5" x14ac:dyDescent="0.25">
      <c r="B278" s="193"/>
      <c r="E278" s="4"/>
    </row>
    <row r="279" spans="2:5" x14ac:dyDescent="0.25">
      <c r="B279" s="193"/>
      <c r="E279" s="4"/>
    </row>
    <row r="280" spans="2:5" x14ac:dyDescent="0.25">
      <c r="B280" s="193"/>
      <c r="E280" s="4"/>
    </row>
    <row r="281" spans="2:5" x14ac:dyDescent="0.25">
      <c r="B281" s="193"/>
      <c r="E281" s="4"/>
    </row>
    <row r="282" spans="2:5" x14ac:dyDescent="0.25">
      <c r="B282" s="193"/>
      <c r="E282" s="4"/>
    </row>
    <row r="283" spans="2:5" x14ac:dyDescent="0.25">
      <c r="B283" s="193"/>
      <c r="E283" s="4"/>
    </row>
    <row r="284" spans="2:5" x14ac:dyDescent="0.25">
      <c r="B284" s="193"/>
      <c r="E284" s="4"/>
    </row>
    <row r="285" spans="2:5" x14ac:dyDescent="0.25">
      <c r="B285" s="193"/>
      <c r="E285" s="4"/>
    </row>
    <row r="286" spans="2:5" x14ac:dyDescent="0.25">
      <c r="B286" s="193"/>
      <c r="E286" s="4"/>
    </row>
    <row r="287" spans="2:5" x14ac:dyDescent="0.25">
      <c r="B287" s="193"/>
      <c r="E287" s="4"/>
    </row>
    <row r="288" spans="2:5" x14ac:dyDescent="0.25">
      <c r="B288" s="193"/>
      <c r="E288" s="4"/>
    </row>
    <row r="289" spans="2:5" x14ac:dyDescent="0.25">
      <c r="B289" s="193"/>
      <c r="E289" s="4"/>
    </row>
    <row r="290" spans="2:5" x14ac:dyDescent="0.25">
      <c r="B290" s="193"/>
      <c r="E290" s="4"/>
    </row>
    <row r="291" spans="2:5" x14ac:dyDescent="0.25">
      <c r="B291" s="193"/>
      <c r="E291" s="4"/>
    </row>
    <row r="292" spans="2:5" x14ac:dyDescent="0.25">
      <c r="B292" s="193"/>
      <c r="E292" s="4"/>
    </row>
    <row r="293" spans="2:5" x14ac:dyDescent="0.25">
      <c r="B293" s="193"/>
      <c r="E293" s="4"/>
    </row>
    <row r="294" spans="2:5" x14ac:dyDescent="0.25">
      <c r="B294" s="193"/>
      <c r="E294" s="4"/>
    </row>
    <row r="295" spans="2:5" x14ac:dyDescent="0.25">
      <c r="B295" s="193"/>
      <c r="E295" s="4"/>
    </row>
    <row r="296" spans="2:5" x14ac:dyDescent="0.25">
      <c r="B296" s="193"/>
      <c r="E296" s="4"/>
    </row>
    <row r="297" spans="2:5" x14ac:dyDescent="0.25">
      <c r="B297" s="193"/>
      <c r="E297" s="4"/>
    </row>
    <row r="298" spans="2:5" x14ac:dyDescent="0.25">
      <c r="B298" s="193"/>
      <c r="E298" s="4"/>
    </row>
    <row r="299" spans="2:5" x14ac:dyDescent="0.25">
      <c r="B299" s="193"/>
      <c r="E299" s="4"/>
    </row>
    <row r="300" spans="2:5" x14ac:dyDescent="0.25">
      <c r="B300" s="193"/>
      <c r="E300" s="4"/>
    </row>
    <row r="301" spans="2:5" x14ac:dyDescent="0.25">
      <c r="B301" s="193"/>
      <c r="E301" s="4"/>
    </row>
    <row r="302" spans="2:5" x14ac:dyDescent="0.25">
      <c r="B302" s="193"/>
      <c r="E302" s="4"/>
    </row>
    <row r="303" spans="2:5" x14ac:dyDescent="0.25">
      <c r="B303" s="193"/>
      <c r="E303" s="4"/>
    </row>
    <row r="304" spans="2:5" x14ac:dyDescent="0.25">
      <c r="B304" s="193"/>
      <c r="E304" s="4"/>
    </row>
    <row r="305" spans="2:5" x14ac:dyDescent="0.25">
      <c r="B305" s="193"/>
      <c r="E305" s="4"/>
    </row>
    <row r="306" spans="2:5" x14ac:dyDescent="0.25">
      <c r="B306" s="193"/>
      <c r="E306" s="4"/>
    </row>
    <row r="307" spans="2:5" x14ac:dyDescent="0.25">
      <c r="B307" s="193"/>
      <c r="E307" s="4"/>
    </row>
    <row r="308" spans="2:5" x14ac:dyDescent="0.25">
      <c r="B308" s="193"/>
      <c r="E308" s="4"/>
    </row>
    <row r="309" spans="2:5" x14ac:dyDescent="0.25">
      <c r="B309" s="193"/>
      <c r="E309" s="4"/>
    </row>
    <row r="310" spans="2:5" x14ac:dyDescent="0.25">
      <c r="B310" s="193"/>
      <c r="E310" s="4"/>
    </row>
    <row r="311" spans="2:5" x14ac:dyDescent="0.25">
      <c r="B311" s="193"/>
      <c r="E311" s="4"/>
    </row>
    <row r="312" spans="2:5" x14ac:dyDescent="0.25">
      <c r="B312" s="193"/>
      <c r="E312" s="4"/>
    </row>
    <row r="313" spans="2:5" x14ac:dyDescent="0.25">
      <c r="B313" s="193"/>
      <c r="E313" s="4"/>
    </row>
    <row r="314" spans="2:5" x14ac:dyDescent="0.25">
      <c r="B314" s="193"/>
      <c r="E314" s="4"/>
    </row>
    <row r="315" spans="2:5" x14ac:dyDescent="0.25">
      <c r="B315" s="193"/>
      <c r="E315" s="4"/>
    </row>
    <row r="316" spans="2:5" x14ac:dyDescent="0.25">
      <c r="B316" s="193"/>
      <c r="E316" s="4"/>
    </row>
    <row r="317" spans="2:5" x14ac:dyDescent="0.25">
      <c r="B317" s="193"/>
      <c r="E317" s="4"/>
    </row>
    <row r="318" spans="2:5" x14ac:dyDescent="0.25">
      <c r="B318" s="193"/>
      <c r="E318" s="4"/>
    </row>
    <row r="319" spans="2:5" x14ac:dyDescent="0.25">
      <c r="B319" s="193"/>
      <c r="E319" s="4"/>
    </row>
    <row r="320" spans="2:5" x14ac:dyDescent="0.25">
      <c r="B320" s="193"/>
      <c r="E320" s="4"/>
    </row>
    <row r="321" spans="2:5" x14ac:dyDescent="0.25">
      <c r="B321" s="193"/>
      <c r="E321" s="4"/>
    </row>
    <row r="322" spans="2:5" x14ac:dyDescent="0.25">
      <c r="B322" s="193"/>
      <c r="E322" s="4"/>
    </row>
    <row r="323" spans="2:5" x14ac:dyDescent="0.25">
      <c r="B323" s="193"/>
      <c r="E323" s="4"/>
    </row>
    <row r="324" spans="2:5" x14ac:dyDescent="0.25">
      <c r="B324" s="193"/>
      <c r="E324" s="4"/>
    </row>
    <row r="325" spans="2:5" x14ac:dyDescent="0.25">
      <c r="B325" s="193"/>
      <c r="E325" s="4"/>
    </row>
    <row r="326" spans="2:5" x14ac:dyDescent="0.25">
      <c r="B326" s="193"/>
      <c r="E326" s="4"/>
    </row>
    <row r="327" spans="2:5" x14ac:dyDescent="0.25">
      <c r="B327" s="193"/>
      <c r="E327" s="4"/>
    </row>
    <row r="328" spans="2:5" x14ac:dyDescent="0.25">
      <c r="B328" s="193"/>
      <c r="E328" s="4"/>
    </row>
    <row r="329" spans="2:5" x14ac:dyDescent="0.25">
      <c r="B329" s="193"/>
      <c r="E329" s="4"/>
    </row>
    <row r="330" spans="2:5" x14ac:dyDescent="0.25">
      <c r="B330" s="193"/>
      <c r="E330" s="4"/>
    </row>
    <row r="331" spans="2:5" x14ac:dyDescent="0.25">
      <c r="B331" s="193"/>
      <c r="E331" s="4"/>
    </row>
    <row r="332" spans="2:5" x14ac:dyDescent="0.25">
      <c r="B332" s="193"/>
      <c r="E332" s="4"/>
    </row>
    <row r="333" spans="2:5" x14ac:dyDescent="0.25">
      <c r="B333" s="193"/>
      <c r="E333" s="4"/>
    </row>
    <row r="334" spans="2:5" x14ac:dyDescent="0.25">
      <c r="B334" s="193"/>
      <c r="E334" s="4"/>
    </row>
    <row r="335" spans="2:5" x14ac:dyDescent="0.25">
      <c r="B335" s="193"/>
      <c r="E335" s="4"/>
    </row>
    <row r="336" spans="2:5" x14ac:dyDescent="0.25">
      <c r="B336" s="193"/>
      <c r="E336" s="4"/>
    </row>
    <row r="337" spans="2:5" x14ac:dyDescent="0.25">
      <c r="B337" s="193"/>
      <c r="E337" s="4"/>
    </row>
    <row r="338" spans="2:5" x14ac:dyDescent="0.25">
      <c r="B338" s="193"/>
      <c r="E338" s="4"/>
    </row>
    <row r="339" spans="2:5" x14ac:dyDescent="0.25">
      <c r="B339" s="193"/>
      <c r="E339" s="4"/>
    </row>
    <row r="340" spans="2:5" x14ac:dyDescent="0.25">
      <c r="B340" s="193"/>
      <c r="E340" s="4"/>
    </row>
    <row r="341" spans="2:5" x14ac:dyDescent="0.25">
      <c r="B341" s="193"/>
      <c r="E341" s="4"/>
    </row>
    <row r="342" spans="2:5" x14ac:dyDescent="0.25">
      <c r="B342" s="193"/>
      <c r="E342" s="4"/>
    </row>
    <row r="343" spans="2:5" x14ac:dyDescent="0.25">
      <c r="B343" s="193"/>
      <c r="E343" s="4"/>
    </row>
    <row r="344" spans="2:5" x14ac:dyDescent="0.25">
      <c r="B344" s="193"/>
      <c r="E344" s="4"/>
    </row>
    <row r="345" spans="2:5" x14ac:dyDescent="0.25">
      <c r="B345" s="193"/>
      <c r="E345" s="4"/>
    </row>
    <row r="346" spans="2:5" x14ac:dyDescent="0.25">
      <c r="B346" s="193"/>
      <c r="E346" s="4"/>
    </row>
    <row r="347" spans="2:5" x14ac:dyDescent="0.25">
      <c r="B347" s="193"/>
      <c r="E347" s="4"/>
    </row>
    <row r="348" spans="2:5" x14ac:dyDescent="0.25">
      <c r="B348" s="193"/>
      <c r="E348" s="4"/>
    </row>
    <row r="349" spans="2:5" x14ac:dyDescent="0.25">
      <c r="B349" s="193"/>
      <c r="E349" s="4"/>
    </row>
    <row r="350" spans="2:5" x14ac:dyDescent="0.25">
      <c r="B350" s="193"/>
      <c r="E350" s="4"/>
    </row>
    <row r="351" spans="2:5" x14ac:dyDescent="0.25">
      <c r="B351" s="193"/>
      <c r="E351" s="4"/>
    </row>
    <row r="352" spans="2:5" x14ac:dyDescent="0.25">
      <c r="B352" s="193"/>
      <c r="E352" s="4"/>
    </row>
    <row r="353" spans="2:5" x14ac:dyDescent="0.25">
      <c r="B353" s="193"/>
      <c r="E353" s="4"/>
    </row>
    <row r="354" spans="2:5" x14ac:dyDescent="0.25">
      <c r="B354" s="193"/>
      <c r="E354" s="4"/>
    </row>
    <row r="355" spans="2:5" x14ac:dyDescent="0.25">
      <c r="B355" s="193"/>
      <c r="E355" s="4"/>
    </row>
    <row r="356" spans="2:5" x14ac:dyDescent="0.25">
      <c r="B356" s="193"/>
      <c r="E356" s="4"/>
    </row>
    <row r="357" spans="2:5" x14ac:dyDescent="0.25">
      <c r="B357" s="193"/>
      <c r="E357" s="4"/>
    </row>
    <row r="358" spans="2:5" x14ac:dyDescent="0.25">
      <c r="B358" s="193"/>
      <c r="E358" s="4"/>
    </row>
    <row r="359" spans="2:5" x14ac:dyDescent="0.25">
      <c r="B359" s="193"/>
      <c r="E359" s="4"/>
    </row>
    <row r="360" spans="2:5" x14ac:dyDescent="0.25">
      <c r="B360" s="193"/>
      <c r="E360" s="4"/>
    </row>
    <row r="361" spans="2:5" x14ac:dyDescent="0.25">
      <c r="B361" s="193"/>
      <c r="E361" s="4"/>
    </row>
    <row r="362" spans="2:5" x14ac:dyDescent="0.25">
      <c r="B362" s="193"/>
      <c r="E362" s="4"/>
    </row>
    <row r="363" spans="2:5" x14ac:dyDescent="0.25">
      <c r="B363" s="193"/>
      <c r="E363" s="4"/>
    </row>
    <row r="364" spans="2:5" x14ac:dyDescent="0.25">
      <c r="B364" s="193"/>
      <c r="E364" s="4"/>
    </row>
    <row r="365" spans="2:5" x14ac:dyDescent="0.25">
      <c r="B365" s="193"/>
      <c r="E365" s="4"/>
    </row>
    <row r="366" spans="2:5" x14ac:dyDescent="0.25">
      <c r="B366" s="193"/>
      <c r="E366" s="4"/>
    </row>
    <row r="367" spans="2:5" x14ac:dyDescent="0.25">
      <c r="B367" s="193"/>
      <c r="E367" s="4"/>
    </row>
    <row r="368" spans="2:5" x14ac:dyDescent="0.25">
      <c r="B368" s="193"/>
      <c r="E368" s="4"/>
    </row>
    <row r="369" spans="2:5" x14ac:dyDescent="0.25">
      <c r="B369" s="193"/>
      <c r="E369" s="4"/>
    </row>
    <row r="370" spans="2:5" x14ac:dyDescent="0.25">
      <c r="B370" s="193"/>
      <c r="E370" s="4"/>
    </row>
    <row r="371" spans="2:5" x14ac:dyDescent="0.25">
      <c r="B371" s="193"/>
      <c r="E371" s="4"/>
    </row>
    <row r="372" spans="2:5" x14ac:dyDescent="0.25">
      <c r="B372" s="193"/>
      <c r="E372" s="4"/>
    </row>
    <row r="373" spans="2:5" x14ac:dyDescent="0.25">
      <c r="B373" s="193"/>
      <c r="E373" s="4"/>
    </row>
    <row r="374" spans="2:5" x14ac:dyDescent="0.25">
      <c r="B374" s="193"/>
      <c r="E374" s="4"/>
    </row>
    <row r="375" spans="2:5" x14ac:dyDescent="0.25">
      <c r="B375" s="193"/>
      <c r="E375" s="4"/>
    </row>
    <row r="376" spans="2:5" x14ac:dyDescent="0.25">
      <c r="B376" s="193"/>
      <c r="E376" s="4"/>
    </row>
    <row r="377" spans="2:5" x14ac:dyDescent="0.25">
      <c r="B377" s="193"/>
      <c r="E377" s="4"/>
    </row>
    <row r="378" spans="2:5" x14ac:dyDescent="0.25">
      <c r="B378" s="193"/>
      <c r="E378" s="4"/>
    </row>
    <row r="379" spans="2:5" x14ac:dyDescent="0.25">
      <c r="B379" s="193"/>
      <c r="E379" s="4"/>
    </row>
    <row r="380" spans="2:5" x14ac:dyDescent="0.25">
      <c r="B380" s="193"/>
      <c r="E380" s="4"/>
    </row>
    <row r="381" spans="2:5" x14ac:dyDescent="0.25">
      <c r="B381" s="193"/>
      <c r="E381" s="4"/>
    </row>
    <row r="382" spans="2:5" x14ac:dyDescent="0.25">
      <c r="B382" s="193"/>
      <c r="E382" s="4"/>
    </row>
    <row r="383" spans="2:5" x14ac:dyDescent="0.25">
      <c r="B383" s="193"/>
      <c r="E383" s="4"/>
    </row>
    <row r="384" spans="2:5" x14ac:dyDescent="0.25">
      <c r="B384" s="193"/>
      <c r="E384" s="4"/>
    </row>
    <row r="385" spans="2:5" x14ac:dyDescent="0.25">
      <c r="B385" s="193"/>
      <c r="E385" s="4"/>
    </row>
    <row r="386" spans="2:5" x14ac:dyDescent="0.25">
      <c r="B386" s="193"/>
      <c r="E386" s="4"/>
    </row>
    <row r="387" spans="2:5" x14ac:dyDescent="0.25">
      <c r="B387" s="193"/>
      <c r="E387" s="4"/>
    </row>
    <row r="388" spans="2:5" x14ac:dyDescent="0.25">
      <c r="B388" s="193"/>
      <c r="E388" s="4"/>
    </row>
    <row r="389" spans="2:5" x14ac:dyDescent="0.25">
      <c r="B389" s="193"/>
      <c r="E389" s="4"/>
    </row>
    <row r="390" spans="2:5" x14ac:dyDescent="0.25">
      <c r="B390" s="193"/>
      <c r="E390" s="4"/>
    </row>
    <row r="391" spans="2:5" x14ac:dyDescent="0.25">
      <c r="B391" s="193"/>
      <c r="E391" s="4"/>
    </row>
    <row r="392" spans="2:5" x14ac:dyDescent="0.25">
      <c r="B392" s="193"/>
      <c r="E392" s="4"/>
    </row>
    <row r="393" spans="2:5" x14ac:dyDescent="0.25">
      <c r="B393" s="193"/>
      <c r="E393" s="4"/>
    </row>
    <row r="394" spans="2:5" x14ac:dyDescent="0.25">
      <c r="B394" s="193"/>
      <c r="E394" s="4"/>
    </row>
    <row r="395" spans="2:5" x14ac:dyDescent="0.25">
      <c r="B395" s="193"/>
      <c r="E395" s="4"/>
    </row>
    <row r="396" spans="2:5" x14ac:dyDescent="0.25">
      <c r="B396" s="193"/>
      <c r="E396" s="4"/>
    </row>
    <row r="397" spans="2:5" x14ac:dyDescent="0.25">
      <c r="B397" s="193"/>
      <c r="E397" s="4"/>
    </row>
    <row r="398" spans="2:5" x14ac:dyDescent="0.25">
      <c r="B398" s="193"/>
      <c r="E398" s="4"/>
    </row>
    <row r="399" spans="2:5" x14ac:dyDescent="0.25">
      <c r="B399" s="193"/>
      <c r="E399" s="4"/>
    </row>
    <row r="400" spans="2:5" x14ac:dyDescent="0.25">
      <c r="B400" s="193"/>
      <c r="E400" s="4"/>
    </row>
    <row r="401" spans="2:5" x14ac:dyDescent="0.25">
      <c r="B401" s="193"/>
      <c r="E401" s="4"/>
    </row>
    <row r="402" spans="2:5" x14ac:dyDescent="0.25">
      <c r="B402" s="193"/>
      <c r="E402" s="4"/>
    </row>
    <row r="403" spans="2:5" x14ac:dyDescent="0.25">
      <c r="B403" s="193"/>
      <c r="E403" s="4"/>
    </row>
    <row r="404" spans="2:5" x14ac:dyDescent="0.25">
      <c r="B404" s="193"/>
      <c r="E404" s="4"/>
    </row>
    <row r="405" spans="2:5" x14ac:dyDescent="0.25">
      <c r="B405" s="193"/>
      <c r="E405" s="4"/>
    </row>
    <row r="406" spans="2:5" x14ac:dyDescent="0.25">
      <c r="B406" s="193"/>
      <c r="E406" s="4"/>
    </row>
    <row r="407" spans="2:5" x14ac:dyDescent="0.25">
      <c r="B407" s="193"/>
      <c r="E407" s="4"/>
    </row>
    <row r="408" spans="2:5" x14ac:dyDescent="0.25">
      <c r="B408" s="193"/>
      <c r="E408" s="4"/>
    </row>
    <row r="409" spans="2:5" x14ac:dyDescent="0.25">
      <c r="B409" s="193"/>
      <c r="E409" s="4"/>
    </row>
    <row r="410" spans="2:5" x14ac:dyDescent="0.25">
      <c r="B410" s="193"/>
      <c r="E410" s="4"/>
    </row>
    <row r="411" spans="2:5" x14ac:dyDescent="0.25">
      <c r="B411" s="193"/>
      <c r="E411" s="4"/>
    </row>
    <row r="412" spans="2:5" x14ac:dyDescent="0.25">
      <c r="B412" s="193"/>
      <c r="E412" s="4"/>
    </row>
    <row r="413" spans="2:5" x14ac:dyDescent="0.25">
      <c r="B413" s="193"/>
      <c r="E413" s="4"/>
    </row>
    <row r="414" spans="2:5" x14ac:dyDescent="0.25">
      <c r="B414" s="193"/>
      <c r="E414" s="4"/>
    </row>
    <row r="415" spans="2:5" x14ac:dyDescent="0.25">
      <c r="B415" s="193"/>
      <c r="E415" s="4"/>
    </row>
    <row r="416" spans="2:5" x14ac:dyDescent="0.25">
      <c r="B416" s="193"/>
      <c r="E416" s="4"/>
    </row>
    <row r="417" spans="2:5" x14ac:dyDescent="0.25">
      <c r="B417" s="193"/>
      <c r="E417" s="4"/>
    </row>
    <row r="418" spans="2:5" x14ac:dyDescent="0.25">
      <c r="B418" s="193"/>
      <c r="E418" s="4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47" orientation="portrait" r:id="rId1"/>
  <headerFooter scaleWithDoc="0">
    <oddHeader>&amp;C&amp;"Times New Roman,Bold"&amp;8REVISED</oddHeader>
    <oddFooter>&amp;L&amp;A&amp;C&amp;"Times New Roman,Regular"&amp;10Page 7.&amp;P&amp;R&amp;F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DB7A-6C8C-4018-80DE-4526E72EEDC2}">
  <sheetPr>
    <pageSetUpPr fitToPage="1"/>
  </sheetPr>
  <dimension ref="A1:L418"/>
  <sheetViews>
    <sheetView zoomScale="80" zoomScaleNormal="80" workbookViewId="0">
      <selection activeCell="B2" sqref="B2:G2"/>
    </sheetView>
  </sheetViews>
  <sheetFormatPr defaultColWidth="13.42578125" defaultRowHeight="15.75" x14ac:dyDescent="0.25"/>
  <cols>
    <col min="1" max="1" width="5.28515625" style="1" customWidth="1"/>
    <col min="2" max="2" width="8.5703125" style="133" customWidth="1"/>
    <col min="3" max="3" width="63.7109375" style="4" customWidth="1"/>
    <col min="4" max="4" width="16.7109375" style="4" customWidth="1"/>
    <col min="5" max="5" width="16.7109375" style="20" customWidth="1"/>
    <col min="6" max="6" width="16.7109375" style="4" customWidth="1"/>
    <col min="7" max="7" width="35.7109375" style="4" customWidth="1"/>
    <col min="8" max="8" width="5.28515625" style="1" customWidth="1"/>
    <col min="9" max="16384" width="13.42578125" style="4"/>
  </cols>
  <sheetData>
    <row r="1" spans="1:11" x14ac:dyDescent="0.25">
      <c r="A1" s="214" t="s">
        <v>562</v>
      </c>
    </row>
    <row r="2" spans="1:11" s="3" customFormat="1" x14ac:dyDescent="0.25">
      <c r="A2" s="2"/>
      <c r="B2" s="377" t="s">
        <v>0</v>
      </c>
      <c r="C2" s="377"/>
      <c r="D2" s="377"/>
      <c r="E2" s="377"/>
      <c r="F2" s="377"/>
      <c r="G2" s="377"/>
      <c r="H2" s="2"/>
      <c r="J2"/>
      <c r="K2"/>
    </row>
    <row r="3" spans="1:11" s="3" customFormat="1" x14ac:dyDescent="0.25">
      <c r="A3" s="2"/>
      <c r="B3" s="377" t="s">
        <v>346</v>
      </c>
      <c r="C3" s="377"/>
      <c r="D3" s="377"/>
      <c r="E3" s="377"/>
      <c r="F3" s="377"/>
      <c r="G3" s="377"/>
      <c r="H3" s="2"/>
    </row>
    <row r="4" spans="1:11" s="3" customFormat="1" x14ac:dyDescent="0.25">
      <c r="A4" s="2"/>
      <c r="B4" s="377" t="s">
        <v>347</v>
      </c>
      <c r="C4" s="377"/>
      <c r="D4" s="377"/>
      <c r="E4" s="377"/>
      <c r="F4" s="377"/>
      <c r="G4" s="377"/>
      <c r="H4" s="2"/>
      <c r="J4"/>
      <c r="K4"/>
    </row>
    <row r="5" spans="1:11" s="3" customFormat="1" x14ac:dyDescent="0.25">
      <c r="A5" s="2"/>
      <c r="B5" s="375" t="s">
        <v>5</v>
      </c>
      <c r="C5" s="375"/>
      <c r="D5" s="375"/>
      <c r="E5" s="375"/>
      <c r="F5" s="375"/>
      <c r="G5" s="375"/>
      <c r="H5" s="2"/>
    </row>
    <row r="6" spans="1:11" ht="16.5" thickBot="1" x14ac:dyDescent="0.3">
      <c r="A6" s="59"/>
      <c r="B6" s="134"/>
      <c r="C6" s="135"/>
      <c r="D6" s="135"/>
      <c r="E6" s="136"/>
      <c r="F6" s="135"/>
      <c r="G6" s="135"/>
    </row>
    <row r="7" spans="1:11" s="3" customFormat="1" x14ac:dyDescent="0.25">
      <c r="A7" s="1"/>
      <c r="B7" s="137"/>
      <c r="C7" s="138"/>
      <c r="D7" s="139" t="s">
        <v>237</v>
      </c>
      <c r="E7" s="140" t="s">
        <v>238</v>
      </c>
      <c r="F7" s="139" t="s">
        <v>348</v>
      </c>
      <c r="G7" s="141"/>
      <c r="H7" s="1"/>
    </row>
    <row r="8" spans="1:11" s="3" customFormat="1" x14ac:dyDescent="0.25">
      <c r="A8" s="1" t="s">
        <v>6</v>
      </c>
      <c r="B8" s="142" t="s">
        <v>349</v>
      </c>
      <c r="D8" s="143" t="s">
        <v>350</v>
      </c>
      <c r="E8" s="143" t="s">
        <v>351</v>
      </c>
      <c r="F8" s="143" t="s">
        <v>350</v>
      </c>
      <c r="G8" s="144"/>
      <c r="H8" s="1" t="s">
        <v>6</v>
      </c>
    </row>
    <row r="9" spans="1:11" s="3" customFormat="1" x14ac:dyDescent="0.25">
      <c r="A9" s="1" t="s">
        <v>7</v>
      </c>
      <c r="B9" s="145" t="s">
        <v>352</v>
      </c>
      <c r="C9" s="146" t="s">
        <v>353</v>
      </c>
      <c r="D9" s="147" t="s">
        <v>354</v>
      </c>
      <c r="E9" s="147" t="s">
        <v>355</v>
      </c>
      <c r="F9" s="147" t="s">
        <v>356</v>
      </c>
      <c r="G9" s="148" t="s">
        <v>9</v>
      </c>
      <c r="H9" s="1" t="s">
        <v>7</v>
      </c>
    </row>
    <row r="10" spans="1:11" s="3" customFormat="1" x14ac:dyDescent="0.25">
      <c r="A10" s="1"/>
      <c r="B10" s="149"/>
      <c r="C10" s="150" t="s">
        <v>357</v>
      </c>
      <c r="D10" s="151"/>
      <c r="E10" s="151"/>
      <c r="F10" s="151"/>
      <c r="G10" s="152"/>
      <c r="H10" s="1"/>
      <c r="J10" s="4"/>
      <c r="K10" s="4"/>
    </row>
    <row r="11" spans="1:11" s="3" customFormat="1" x14ac:dyDescent="0.25">
      <c r="A11" s="1">
        <v>1</v>
      </c>
      <c r="B11" s="153">
        <v>560</v>
      </c>
      <c r="C11" s="4" t="s">
        <v>358</v>
      </c>
      <c r="D11" s="154">
        <v>10109.646000000001</v>
      </c>
      <c r="E11" s="154">
        <f>E47</f>
        <v>115.52</v>
      </c>
      <c r="F11" s="154">
        <f t="shared" ref="F11:F25" si="0">D11-E11</f>
        <v>9994.1260000000002</v>
      </c>
      <c r="G11" s="155" t="s">
        <v>359</v>
      </c>
      <c r="H11" s="1">
        <f>A11</f>
        <v>1</v>
      </c>
      <c r="J11" s="4"/>
      <c r="K11" s="4"/>
    </row>
    <row r="12" spans="1:11" s="3" customFormat="1" x14ac:dyDescent="0.25">
      <c r="A12" s="1">
        <f>A11+1</f>
        <v>2</v>
      </c>
      <c r="B12" s="153">
        <v>561.1</v>
      </c>
      <c r="C12" s="4" t="s">
        <v>360</v>
      </c>
      <c r="D12" s="156">
        <v>565.95600000000002</v>
      </c>
      <c r="E12" s="156">
        <v>0</v>
      </c>
      <c r="F12" s="156">
        <f t="shared" si="0"/>
        <v>565.95600000000002</v>
      </c>
      <c r="G12" s="155" t="s">
        <v>361</v>
      </c>
      <c r="H12" s="1">
        <f>H11+1</f>
        <v>2</v>
      </c>
      <c r="J12" s="4"/>
      <c r="K12" s="4"/>
    </row>
    <row r="13" spans="1:11" s="3" customFormat="1" x14ac:dyDescent="0.25">
      <c r="A13" s="1">
        <f t="shared" ref="A13:A63" si="1">A12+1</f>
        <v>3</v>
      </c>
      <c r="B13" s="153">
        <v>561.20000000000005</v>
      </c>
      <c r="C13" s="4" t="s">
        <v>362</v>
      </c>
      <c r="D13" s="156">
        <v>1921.825</v>
      </c>
      <c r="E13" s="156">
        <v>0</v>
      </c>
      <c r="F13" s="156">
        <f t="shared" si="0"/>
        <v>1921.825</v>
      </c>
      <c r="G13" s="155" t="s">
        <v>363</v>
      </c>
      <c r="H13" s="1">
        <f t="shared" ref="H13:H63" si="2">H12+1</f>
        <v>3</v>
      </c>
      <c r="J13" s="4"/>
      <c r="K13" s="4"/>
    </row>
    <row r="14" spans="1:11" s="3" customFormat="1" x14ac:dyDescent="0.25">
      <c r="A14" s="1">
        <f t="shared" si="1"/>
        <v>4</v>
      </c>
      <c r="B14" s="153">
        <v>561.29999999999995</v>
      </c>
      <c r="C14" s="4" t="s">
        <v>364</v>
      </c>
      <c r="D14" s="156">
        <v>274.32499999999999</v>
      </c>
      <c r="E14" s="156">
        <v>0</v>
      </c>
      <c r="F14" s="156">
        <f t="shared" si="0"/>
        <v>274.32499999999999</v>
      </c>
      <c r="G14" s="155" t="s">
        <v>365</v>
      </c>
      <c r="H14" s="1">
        <f t="shared" si="2"/>
        <v>4</v>
      </c>
      <c r="J14" s="4"/>
      <c r="K14" s="4"/>
    </row>
    <row r="15" spans="1:11" s="3" customFormat="1" ht="17.25" customHeight="1" x14ac:dyDescent="0.25">
      <c r="A15" s="1">
        <f t="shared" si="1"/>
        <v>5</v>
      </c>
      <c r="B15" s="153">
        <v>561.4</v>
      </c>
      <c r="C15" s="4" t="s">
        <v>366</v>
      </c>
      <c r="D15" s="156">
        <v>2767.4720000000002</v>
      </c>
      <c r="E15" s="20">
        <f>E48</f>
        <v>2767.4720000000002</v>
      </c>
      <c r="F15" s="156">
        <f t="shared" si="0"/>
        <v>0</v>
      </c>
      <c r="G15" s="155" t="s">
        <v>367</v>
      </c>
      <c r="H15" s="1">
        <f t="shared" si="2"/>
        <v>5</v>
      </c>
      <c r="J15" s="4"/>
      <c r="K15" s="4"/>
    </row>
    <row r="16" spans="1:11" s="3" customFormat="1" x14ac:dyDescent="0.25">
      <c r="A16" s="1">
        <f t="shared" si="1"/>
        <v>6</v>
      </c>
      <c r="B16" s="153">
        <v>561.5</v>
      </c>
      <c r="C16" s="4" t="s">
        <v>368</v>
      </c>
      <c r="D16" s="156">
        <v>141.84</v>
      </c>
      <c r="E16" s="156">
        <v>0</v>
      </c>
      <c r="F16" s="156">
        <f t="shared" si="0"/>
        <v>141.84</v>
      </c>
      <c r="G16" s="155" t="s">
        <v>369</v>
      </c>
      <c r="H16" s="1">
        <f t="shared" si="2"/>
        <v>6</v>
      </c>
      <c r="J16" s="4"/>
      <c r="K16" s="4"/>
    </row>
    <row r="17" spans="1:11" s="3" customFormat="1" x14ac:dyDescent="0.25">
      <c r="A17" s="1">
        <f t="shared" si="1"/>
        <v>7</v>
      </c>
      <c r="B17" s="153">
        <v>561.6</v>
      </c>
      <c r="C17" s="4" t="s">
        <v>370</v>
      </c>
      <c r="D17" s="156">
        <v>0</v>
      </c>
      <c r="E17" s="156">
        <v>0</v>
      </c>
      <c r="F17" s="156">
        <f t="shared" si="0"/>
        <v>0</v>
      </c>
      <c r="G17" s="155" t="s">
        <v>371</v>
      </c>
      <c r="H17" s="1">
        <f t="shared" si="2"/>
        <v>7</v>
      </c>
      <c r="J17" s="4"/>
      <c r="K17" s="4"/>
    </row>
    <row r="18" spans="1:11" s="3" customFormat="1" x14ac:dyDescent="0.25">
      <c r="A18" s="1">
        <f t="shared" si="1"/>
        <v>8</v>
      </c>
      <c r="B18" s="153">
        <v>561.70000000000005</v>
      </c>
      <c r="C18" s="4" t="s">
        <v>372</v>
      </c>
      <c r="D18" s="156">
        <v>0</v>
      </c>
      <c r="E18" s="156">
        <v>0</v>
      </c>
      <c r="F18" s="156">
        <f t="shared" si="0"/>
        <v>0</v>
      </c>
      <c r="G18" s="157" t="s">
        <v>373</v>
      </c>
      <c r="H18" s="1">
        <f t="shared" si="2"/>
        <v>8</v>
      </c>
      <c r="J18" s="4"/>
      <c r="K18" s="4"/>
    </row>
    <row r="19" spans="1:11" s="3" customFormat="1" x14ac:dyDescent="0.25">
      <c r="A19" s="1">
        <f t="shared" si="1"/>
        <v>9</v>
      </c>
      <c r="B19" s="153">
        <v>561.79999999999995</v>
      </c>
      <c r="C19" s="4" t="s">
        <v>374</v>
      </c>
      <c r="D19" s="156">
        <v>2508.1060000000002</v>
      </c>
      <c r="E19" s="20">
        <f>E49</f>
        <v>1440.5550000000001</v>
      </c>
      <c r="F19" s="156">
        <f t="shared" si="0"/>
        <v>1067.5510000000002</v>
      </c>
      <c r="G19" s="157" t="s">
        <v>375</v>
      </c>
      <c r="H19" s="1">
        <f t="shared" si="2"/>
        <v>9</v>
      </c>
      <c r="J19" s="4"/>
      <c r="K19" s="4"/>
    </row>
    <row r="20" spans="1:11" s="3" customFormat="1" ht="15" customHeight="1" x14ac:dyDescent="0.25">
      <c r="A20" s="1">
        <f t="shared" si="1"/>
        <v>10</v>
      </c>
      <c r="B20" s="153">
        <v>562</v>
      </c>
      <c r="C20" s="4" t="s">
        <v>376</v>
      </c>
      <c r="D20" s="156">
        <v>12718.573</v>
      </c>
      <c r="E20" s="156">
        <v>0</v>
      </c>
      <c r="F20" s="156">
        <f t="shared" si="0"/>
        <v>12718.573</v>
      </c>
      <c r="G20" s="157" t="s">
        <v>377</v>
      </c>
      <c r="H20" s="1">
        <f t="shared" si="2"/>
        <v>10</v>
      </c>
      <c r="J20" s="4"/>
      <c r="K20" s="4"/>
    </row>
    <row r="21" spans="1:11" s="3" customFormat="1" x14ac:dyDescent="0.25">
      <c r="A21" s="1">
        <f t="shared" si="1"/>
        <v>11</v>
      </c>
      <c r="B21" s="153">
        <v>563</v>
      </c>
      <c r="C21" s="4" t="s">
        <v>378</v>
      </c>
      <c r="D21" s="156">
        <v>10371.396000000001</v>
      </c>
      <c r="E21" s="156">
        <v>0</v>
      </c>
      <c r="F21" s="156">
        <f t="shared" si="0"/>
        <v>10371.396000000001</v>
      </c>
      <c r="G21" s="157" t="s">
        <v>379</v>
      </c>
      <c r="H21" s="1">
        <f t="shared" si="2"/>
        <v>11</v>
      </c>
      <c r="J21" s="4"/>
      <c r="K21" s="4"/>
    </row>
    <row r="22" spans="1:11" s="3" customFormat="1" x14ac:dyDescent="0.25">
      <c r="A22" s="1">
        <f>A21+1</f>
        <v>12</v>
      </c>
      <c r="B22" s="153">
        <v>564</v>
      </c>
      <c r="C22" s="4" t="s">
        <v>380</v>
      </c>
      <c r="D22" s="156">
        <v>11.574</v>
      </c>
      <c r="E22" s="156">
        <v>0</v>
      </c>
      <c r="F22" s="156">
        <f t="shared" si="0"/>
        <v>11.574</v>
      </c>
      <c r="G22" s="157" t="s">
        <v>381</v>
      </c>
      <c r="H22" s="1">
        <f>H21+1</f>
        <v>12</v>
      </c>
      <c r="J22" s="4"/>
      <c r="K22" s="4"/>
    </row>
    <row r="23" spans="1:11" s="3" customFormat="1" x14ac:dyDescent="0.25">
      <c r="A23" s="1">
        <f t="shared" si="1"/>
        <v>13</v>
      </c>
      <c r="B23" s="153">
        <v>565</v>
      </c>
      <c r="C23" s="4" t="s">
        <v>382</v>
      </c>
      <c r="D23" s="156">
        <v>0</v>
      </c>
      <c r="E23" s="156">
        <v>0</v>
      </c>
      <c r="F23" s="156">
        <f t="shared" si="0"/>
        <v>0</v>
      </c>
      <c r="G23" s="157" t="s">
        <v>383</v>
      </c>
      <c r="H23" s="1">
        <f t="shared" si="2"/>
        <v>13</v>
      </c>
      <c r="J23" s="4"/>
      <c r="K23" s="4"/>
    </row>
    <row r="24" spans="1:11" s="3" customFormat="1" x14ac:dyDescent="0.25">
      <c r="A24" s="1">
        <f t="shared" si="1"/>
        <v>14</v>
      </c>
      <c r="B24" s="153">
        <v>566</v>
      </c>
      <c r="C24" s="4" t="s">
        <v>384</v>
      </c>
      <c r="D24" s="156">
        <v>17850.218000000001</v>
      </c>
      <c r="E24" s="20">
        <f>E56</f>
        <v>2881.4657500000003</v>
      </c>
      <c r="F24" s="156">
        <f t="shared" si="0"/>
        <v>14968.752250000001</v>
      </c>
      <c r="G24" s="157" t="s">
        <v>385</v>
      </c>
      <c r="H24" s="1">
        <f t="shared" si="2"/>
        <v>14</v>
      </c>
      <c r="J24" s="4"/>
      <c r="K24" s="4"/>
    </row>
    <row r="25" spans="1:11" s="3" customFormat="1" x14ac:dyDescent="0.25">
      <c r="A25" s="1">
        <f>A24+1</f>
        <v>15</v>
      </c>
      <c r="B25" s="153">
        <v>567</v>
      </c>
      <c r="C25" s="4" t="s">
        <v>386</v>
      </c>
      <c r="D25" s="158">
        <v>3938.6669999999999</v>
      </c>
      <c r="E25" s="158">
        <v>0</v>
      </c>
      <c r="F25" s="158">
        <f t="shared" si="0"/>
        <v>3938.6669999999999</v>
      </c>
      <c r="G25" s="157" t="s">
        <v>387</v>
      </c>
      <c r="H25" s="1">
        <f t="shared" si="2"/>
        <v>15</v>
      </c>
      <c r="J25" s="4"/>
      <c r="K25" s="4"/>
    </row>
    <row r="26" spans="1:11" s="3" customFormat="1" x14ac:dyDescent="0.25">
      <c r="A26" s="1">
        <f>A25+1</f>
        <v>16</v>
      </c>
      <c r="B26" s="153"/>
      <c r="C26" s="4"/>
      <c r="D26" s="156"/>
      <c r="E26" s="20"/>
      <c r="F26" s="156"/>
      <c r="G26" s="155"/>
      <c r="H26" s="1">
        <f>H25+1</f>
        <v>16</v>
      </c>
      <c r="J26" s="4"/>
      <c r="K26" s="4"/>
    </row>
    <row r="27" spans="1:11" s="3" customFormat="1" ht="16.5" thickBot="1" x14ac:dyDescent="0.3">
      <c r="A27" s="1">
        <f>A26+1</f>
        <v>17</v>
      </c>
      <c r="B27" s="159"/>
      <c r="C27" s="160" t="s">
        <v>388</v>
      </c>
      <c r="D27" s="161">
        <f>SUM(D11:D25)</f>
        <v>63179.598000000005</v>
      </c>
      <c r="E27" s="162">
        <f>SUM(E11:E25)</f>
        <v>7205.0127500000008</v>
      </c>
      <c r="F27" s="161">
        <f>SUM(F11:F25)</f>
        <v>55974.585250000004</v>
      </c>
      <c r="G27" s="163" t="str">
        <f>"Sum Lines "&amp;A11&amp;" thru "&amp;A25</f>
        <v>Sum Lines 1 thru 15</v>
      </c>
      <c r="H27" s="1">
        <f>H26+1</f>
        <v>17</v>
      </c>
      <c r="J27" s="4"/>
      <c r="K27" s="4"/>
    </row>
    <row r="28" spans="1:11" s="3" customFormat="1" x14ac:dyDescent="0.25">
      <c r="A28" s="1">
        <f t="shared" si="1"/>
        <v>18</v>
      </c>
      <c r="B28" s="164"/>
      <c r="C28" s="4"/>
      <c r="D28" s="165"/>
      <c r="E28" s="166"/>
      <c r="F28" s="165"/>
      <c r="G28" s="157"/>
      <c r="H28" s="1">
        <f t="shared" si="2"/>
        <v>18</v>
      </c>
      <c r="J28" s="4"/>
      <c r="K28" s="4"/>
    </row>
    <row r="29" spans="1:11" s="3" customFormat="1" x14ac:dyDescent="0.25">
      <c r="A29" s="1">
        <f t="shared" si="1"/>
        <v>19</v>
      </c>
      <c r="B29" s="149"/>
      <c r="C29" s="150" t="s">
        <v>389</v>
      </c>
      <c r="D29" s="165"/>
      <c r="E29" s="166"/>
      <c r="F29" s="165"/>
      <c r="G29" s="157"/>
      <c r="H29" s="1">
        <f t="shared" si="2"/>
        <v>19</v>
      </c>
      <c r="J29" s="4"/>
      <c r="K29" s="4"/>
    </row>
    <row r="30" spans="1:11" s="3" customFormat="1" x14ac:dyDescent="0.25">
      <c r="A30" s="1">
        <f t="shared" si="1"/>
        <v>20</v>
      </c>
      <c r="B30" s="153">
        <v>568</v>
      </c>
      <c r="C30" s="4" t="s">
        <v>390</v>
      </c>
      <c r="D30" s="154">
        <v>2904.3609999999999</v>
      </c>
      <c r="E30" s="154">
        <v>0</v>
      </c>
      <c r="F30" s="154">
        <f t="shared" ref="F30:F39" si="3">D30-E30</f>
        <v>2904.3609999999999</v>
      </c>
      <c r="G30" s="157" t="s">
        <v>391</v>
      </c>
      <c r="H30" s="1">
        <f t="shared" si="2"/>
        <v>20</v>
      </c>
      <c r="J30" s="4"/>
      <c r="K30" s="4"/>
    </row>
    <row r="31" spans="1:11" s="3" customFormat="1" x14ac:dyDescent="0.25">
      <c r="A31" s="1">
        <f t="shared" si="1"/>
        <v>21</v>
      </c>
      <c r="B31" s="153">
        <v>569</v>
      </c>
      <c r="C31" s="4" t="s">
        <v>392</v>
      </c>
      <c r="D31" s="156">
        <v>547.48299999999995</v>
      </c>
      <c r="E31" s="20">
        <v>0</v>
      </c>
      <c r="F31" s="156">
        <f t="shared" si="3"/>
        <v>547.48299999999995</v>
      </c>
      <c r="G31" s="157" t="s">
        <v>393</v>
      </c>
      <c r="H31" s="1">
        <f t="shared" si="2"/>
        <v>21</v>
      </c>
      <c r="J31" s="4"/>
      <c r="K31" s="4"/>
    </row>
    <row r="32" spans="1:11" s="3" customFormat="1" x14ac:dyDescent="0.25">
      <c r="A32" s="1">
        <f t="shared" si="1"/>
        <v>22</v>
      </c>
      <c r="B32" s="153">
        <v>569.1</v>
      </c>
      <c r="C32" s="4" t="s">
        <v>394</v>
      </c>
      <c r="D32" s="156">
        <v>1336.528</v>
      </c>
      <c r="E32" s="20">
        <v>0</v>
      </c>
      <c r="F32" s="156">
        <f t="shared" si="3"/>
        <v>1336.528</v>
      </c>
      <c r="G32" s="157" t="s">
        <v>395</v>
      </c>
      <c r="H32" s="1">
        <f t="shared" si="2"/>
        <v>22</v>
      </c>
      <c r="J32" s="4"/>
      <c r="K32" s="4"/>
    </row>
    <row r="33" spans="1:11" s="3" customFormat="1" x14ac:dyDescent="0.25">
      <c r="A33" s="1">
        <f t="shared" si="1"/>
        <v>23</v>
      </c>
      <c r="B33" s="153">
        <v>569.20000000000005</v>
      </c>
      <c r="C33" s="4" t="s">
        <v>396</v>
      </c>
      <c r="D33" s="156">
        <v>1948.4169999999999</v>
      </c>
      <c r="E33" s="20">
        <v>0</v>
      </c>
      <c r="F33" s="156">
        <f t="shared" si="3"/>
        <v>1948.4169999999999</v>
      </c>
      <c r="G33" s="157" t="s">
        <v>397</v>
      </c>
      <c r="H33" s="1">
        <f t="shared" si="2"/>
        <v>23</v>
      </c>
      <c r="J33" s="4"/>
      <c r="K33" s="4"/>
    </row>
    <row r="34" spans="1:11" s="3" customFormat="1" x14ac:dyDescent="0.25">
      <c r="A34" s="1">
        <f t="shared" si="1"/>
        <v>24</v>
      </c>
      <c r="B34" s="153">
        <v>569.29999999999995</v>
      </c>
      <c r="C34" s="4" t="s">
        <v>398</v>
      </c>
      <c r="D34" s="156">
        <v>0</v>
      </c>
      <c r="E34" s="20">
        <v>0</v>
      </c>
      <c r="F34" s="156">
        <f t="shared" si="3"/>
        <v>0</v>
      </c>
      <c r="G34" s="157" t="s">
        <v>399</v>
      </c>
      <c r="H34" s="1">
        <f t="shared" si="2"/>
        <v>24</v>
      </c>
      <c r="J34" s="4"/>
      <c r="K34" s="4"/>
    </row>
    <row r="35" spans="1:11" s="3" customFormat="1" x14ac:dyDescent="0.25">
      <c r="A35" s="1">
        <f t="shared" si="1"/>
        <v>25</v>
      </c>
      <c r="B35" s="153">
        <v>569.4</v>
      </c>
      <c r="C35" s="4" t="s">
        <v>400</v>
      </c>
      <c r="D35" s="156">
        <v>131.28399999999999</v>
      </c>
      <c r="E35" s="20">
        <v>0</v>
      </c>
      <c r="F35" s="156">
        <f t="shared" si="3"/>
        <v>131.28399999999999</v>
      </c>
      <c r="G35" s="157" t="s">
        <v>401</v>
      </c>
      <c r="H35" s="1">
        <f t="shared" si="2"/>
        <v>25</v>
      </c>
      <c r="J35" s="4"/>
      <c r="K35" s="4"/>
    </row>
    <row r="36" spans="1:11" s="3" customFormat="1" x14ac:dyDescent="0.25">
      <c r="A36" s="1">
        <f t="shared" si="1"/>
        <v>26</v>
      </c>
      <c r="B36" s="153">
        <v>570</v>
      </c>
      <c r="C36" s="4" t="s">
        <v>402</v>
      </c>
      <c r="D36" s="156">
        <v>18953.580999999998</v>
      </c>
      <c r="E36" s="20">
        <v>0</v>
      </c>
      <c r="F36" s="156">
        <f t="shared" si="3"/>
        <v>18953.580999999998</v>
      </c>
      <c r="G36" s="157" t="s">
        <v>403</v>
      </c>
      <c r="H36" s="1">
        <f t="shared" si="2"/>
        <v>26</v>
      </c>
      <c r="J36" s="4"/>
      <c r="K36" s="4"/>
    </row>
    <row r="37" spans="1:11" s="3" customFormat="1" x14ac:dyDescent="0.25">
      <c r="A37" s="1">
        <f t="shared" si="1"/>
        <v>27</v>
      </c>
      <c r="B37" s="153">
        <v>571</v>
      </c>
      <c r="C37" s="4" t="s">
        <v>404</v>
      </c>
      <c r="D37" s="156">
        <v>33837.959000000003</v>
      </c>
      <c r="E37" s="20">
        <v>0</v>
      </c>
      <c r="F37" s="156">
        <f t="shared" si="3"/>
        <v>33837.959000000003</v>
      </c>
      <c r="G37" s="157" t="s">
        <v>405</v>
      </c>
      <c r="H37" s="1">
        <f t="shared" si="2"/>
        <v>27</v>
      </c>
      <c r="I37" s="167"/>
      <c r="J37" s="4"/>
      <c r="K37" s="4"/>
    </row>
    <row r="38" spans="1:11" s="3" customFormat="1" x14ac:dyDescent="0.25">
      <c r="A38" s="1">
        <f t="shared" si="1"/>
        <v>28</v>
      </c>
      <c r="B38" s="153">
        <v>572</v>
      </c>
      <c r="C38" s="4" t="s">
        <v>406</v>
      </c>
      <c r="D38" s="156">
        <v>1591.7819999999999</v>
      </c>
      <c r="E38" s="20">
        <v>0</v>
      </c>
      <c r="F38" s="156">
        <f t="shared" si="3"/>
        <v>1591.7819999999999</v>
      </c>
      <c r="G38" s="155" t="s">
        <v>407</v>
      </c>
      <c r="H38" s="1">
        <f t="shared" si="2"/>
        <v>28</v>
      </c>
      <c r="I38" s="167"/>
      <c r="J38" s="4"/>
      <c r="K38" s="4"/>
    </row>
    <row r="39" spans="1:11" s="3" customFormat="1" x14ac:dyDescent="0.25">
      <c r="A39" s="1">
        <f t="shared" si="1"/>
        <v>29</v>
      </c>
      <c r="B39" s="153">
        <v>573</v>
      </c>
      <c r="C39" s="4" t="s">
        <v>408</v>
      </c>
      <c r="D39" s="156">
        <v>36.234999999999999</v>
      </c>
      <c r="E39" s="158">
        <v>0</v>
      </c>
      <c r="F39" s="158">
        <f t="shared" si="3"/>
        <v>36.234999999999999</v>
      </c>
      <c r="G39" s="155" t="s">
        <v>409</v>
      </c>
      <c r="H39" s="1">
        <f t="shared" si="2"/>
        <v>29</v>
      </c>
      <c r="I39" s="168"/>
      <c r="J39" s="4"/>
      <c r="K39" s="4"/>
    </row>
    <row r="40" spans="1:11" s="3" customFormat="1" x14ac:dyDescent="0.25">
      <c r="A40" s="1">
        <f t="shared" si="1"/>
        <v>30</v>
      </c>
      <c r="B40" s="153"/>
      <c r="C40" s="4"/>
      <c r="D40" s="169"/>
      <c r="E40" s="20"/>
      <c r="F40" s="169"/>
      <c r="G40" s="155"/>
      <c r="H40" s="1">
        <f t="shared" si="2"/>
        <v>30</v>
      </c>
      <c r="J40" s="4"/>
      <c r="K40" s="4"/>
    </row>
    <row r="41" spans="1:11" s="3" customFormat="1" x14ac:dyDescent="0.25">
      <c r="A41" s="1">
        <f t="shared" si="1"/>
        <v>31</v>
      </c>
      <c r="B41" s="164"/>
      <c r="C41" s="17" t="s">
        <v>410</v>
      </c>
      <c r="D41" s="154">
        <f>SUM(D30:D39)</f>
        <v>61287.63</v>
      </c>
      <c r="E41" s="154">
        <f>SUM(E30:E39)</f>
        <v>0</v>
      </c>
      <c r="F41" s="154">
        <f>SUM(F30:F39)</f>
        <v>61287.63</v>
      </c>
      <c r="G41" s="155" t="str">
        <f>"Sum Lines "&amp;A30&amp;" thru "&amp;A39</f>
        <v>Sum Lines 20 thru 29</v>
      </c>
      <c r="H41" s="1">
        <f t="shared" si="2"/>
        <v>31</v>
      </c>
      <c r="J41" s="4"/>
      <c r="K41" s="4"/>
    </row>
    <row r="42" spans="1:11" s="3" customFormat="1" x14ac:dyDescent="0.25">
      <c r="A42" s="1">
        <f t="shared" si="1"/>
        <v>32</v>
      </c>
      <c r="B42" s="164"/>
      <c r="C42" s="4"/>
      <c r="D42" s="170"/>
      <c r="E42" s="170"/>
      <c r="F42" s="170"/>
      <c r="G42" s="155"/>
      <c r="H42" s="1">
        <f t="shared" si="2"/>
        <v>32</v>
      </c>
      <c r="J42" s="4"/>
      <c r="K42" s="4"/>
    </row>
    <row r="43" spans="1:11" s="3" customFormat="1" ht="16.5" thickBot="1" x14ac:dyDescent="0.3">
      <c r="A43" s="1">
        <f t="shared" si="1"/>
        <v>33</v>
      </c>
      <c r="B43" s="142"/>
      <c r="C43" s="3" t="s">
        <v>411</v>
      </c>
      <c r="D43" s="171">
        <f>D27+D41</f>
        <v>124467.228</v>
      </c>
      <c r="E43" s="171">
        <f>+E27+E41</f>
        <v>7205.0127500000008</v>
      </c>
      <c r="F43" s="171">
        <f>+F27+F41</f>
        <v>117262.21525000001</v>
      </c>
      <c r="G43" s="155" t="str">
        <f>"Line "&amp;A27&amp;" + Line "&amp;A41</f>
        <v>Line 17 + Line 31</v>
      </c>
      <c r="H43" s="1">
        <f t="shared" si="2"/>
        <v>33</v>
      </c>
      <c r="J43" s="4"/>
      <c r="K43" s="4"/>
    </row>
    <row r="44" spans="1:11" ht="17.25" thickTop="1" thickBot="1" x14ac:dyDescent="0.3">
      <c r="A44" s="1">
        <f t="shared" si="1"/>
        <v>34</v>
      </c>
      <c r="B44" s="172"/>
      <c r="C44" s="82"/>
      <c r="D44" s="173"/>
      <c r="E44" s="173"/>
      <c r="F44" s="173"/>
      <c r="G44" s="174"/>
      <c r="H44" s="1">
        <f t="shared" si="2"/>
        <v>34</v>
      </c>
    </row>
    <row r="45" spans="1:11" x14ac:dyDescent="0.25">
      <c r="A45" s="1">
        <f t="shared" si="1"/>
        <v>35</v>
      </c>
      <c r="B45" s="175"/>
      <c r="D45" s="166"/>
      <c r="E45" s="166"/>
      <c r="F45" s="166"/>
      <c r="G45" s="176"/>
      <c r="H45" s="1">
        <f>H44+1</f>
        <v>35</v>
      </c>
    </row>
    <row r="46" spans="1:11" x14ac:dyDescent="0.25">
      <c r="A46" s="1">
        <f t="shared" si="1"/>
        <v>36</v>
      </c>
      <c r="B46" s="177" t="s">
        <v>412</v>
      </c>
      <c r="D46" s="166"/>
      <c r="E46" s="166"/>
      <c r="F46" s="166"/>
      <c r="G46" s="176"/>
      <c r="H46" s="1">
        <f t="shared" si="2"/>
        <v>36</v>
      </c>
    </row>
    <row r="47" spans="1:11" x14ac:dyDescent="0.25">
      <c r="A47" s="1">
        <f t="shared" si="1"/>
        <v>37</v>
      </c>
      <c r="B47" s="175" t="s">
        <v>413</v>
      </c>
      <c r="C47" s="4" t="s">
        <v>414</v>
      </c>
      <c r="D47" s="166"/>
      <c r="E47" s="58">
        <v>115.52</v>
      </c>
      <c r="F47" s="166"/>
      <c r="G47" s="176"/>
      <c r="H47" s="1">
        <f t="shared" si="2"/>
        <v>37</v>
      </c>
      <c r="I47"/>
      <c r="J47"/>
      <c r="K47"/>
    </row>
    <row r="48" spans="1:11" x14ac:dyDescent="0.25">
      <c r="A48" s="1">
        <f t="shared" si="1"/>
        <v>38</v>
      </c>
      <c r="B48" s="175" t="s">
        <v>415</v>
      </c>
      <c r="C48" s="4" t="s">
        <v>416</v>
      </c>
      <c r="D48" s="166"/>
      <c r="E48" s="20">
        <v>2767.4720000000002</v>
      </c>
      <c r="G48" s="176"/>
      <c r="H48" s="1">
        <f t="shared" si="2"/>
        <v>38</v>
      </c>
    </row>
    <row r="49" spans="1:12" x14ac:dyDescent="0.25">
      <c r="A49" s="1">
        <f t="shared" si="1"/>
        <v>39</v>
      </c>
      <c r="B49" s="175">
        <v>561.79999999999995</v>
      </c>
      <c r="C49" s="4" t="s">
        <v>417</v>
      </c>
      <c r="D49" s="166"/>
      <c r="E49" s="20">
        <v>1440.5550000000001</v>
      </c>
      <c r="G49" s="176"/>
      <c r="H49" s="1">
        <f t="shared" si="2"/>
        <v>39</v>
      </c>
    </row>
    <row r="50" spans="1:12" x14ac:dyDescent="0.25">
      <c r="A50" s="1">
        <f t="shared" si="1"/>
        <v>40</v>
      </c>
      <c r="B50" s="175">
        <v>565</v>
      </c>
      <c r="C50" s="4" t="s">
        <v>418</v>
      </c>
      <c r="D50" s="166"/>
      <c r="E50" s="20">
        <v>0</v>
      </c>
      <c r="F50" s="178"/>
      <c r="G50" s="176"/>
      <c r="H50" s="1">
        <f t="shared" si="2"/>
        <v>40</v>
      </c>
    </row>
    <row r="51" spans="1:12" x14ac:dyDescent="0.25">
      <c r="A51" s="1">
        <f t="shared" si="1"/>
        <v>41</v>
      </c>
      <c r="B51" s="175" t="s">
        <v>419</v>
      </c>
      <c r="C51" s="4" t="s">
        <v>420</v>
      </c>
      <c r="D51" s="58">
        <v>0</v>
      </c>
      <c r="F51" s="166"/>
      <c r="G51" s="176"/>
      <c r="H51" s="1">
        <f t="shared" si="2"/>
        <v>41</v>
      </c>
    </row>
    <row r="52" spans="1:12" x14ac:dyDescent="0.25">
      <c r="A52" s="1">
        <f t="shared" si="1"/>
        <v>42</v>
      </c>
      <c r="B52" s="175"/>
      <c r="C52" s="4" t="s">
        <v>421</v>
      </c>
      <c r="D52" s="20">
        <v>5.7439999999999998</v>
      </c>
      <c r="F52" s="166"/>
      <c r="G52" s="176"/>
      <c r="H52" s="1">
        <f t="shared" si="2"/>
        <v>42</v>
      </c>
    </row>
    <row r="53" spans="1:12" x14ac:dyDescent="0.25">
      <c r="A53" s="1">
        <f t="shared" si="1"/>
        <v>43</v>
      </c>
      <c r="B53" s="175"/>
      <c r="C53" s="4" t="s">
        <v>422</v>
      </c>
      <c r="D53" s="20">
        <v>850.52300000000002</v>
      </c>
      <c r="F53" s="166"/>
      <c r="G53" s="176"/>
      <c r="H53" s="1">
        <f t="shared" si="2"/>
        <v>43</v>
      </c>
      <c r="K53" s="179"/>
      <c r="L53"/>
    </row>
    <row r="54" spans="1:12" x14ac:dyDescent="0.25">
      <c r="A54" s="1">
        <f t="shared" si="1"/>
        <v>44</v>
      </c>
      <c r="B54" s="175"/>
      <c r="C54" s="4" t="s">
        <v>423</v>
      </c>
      <c r="D54" s="20">
        <v>249.04400000000001</v>
      </c>
      <c r="F54" s="166"/>
      <c r="G54" s="176"/>
      <c r="H54" s="1">
        <f t="shared" si="2"/>
        <v>44</v>
      </c>
      <c r="K54" s="180"/>
      <c r="L54"/>
    </row>
    <row r="55" spans="1:12" x14ac:dyDescent="0.25">
      <c r="A55" s="1">
        <f t="shared" si="1"/>
        <v>45</v>
      </c>
      <c r="B55" s="175"/>
      <c r="C55" s="4" t="s">
        <v>424</v>
      </c>
      <c r="D55" s="20">
        <v>609.37900000000002</v>
      </c>
      <c r="E55" s="4"/>
      <c r="F55" s="178"/>
      <c r="G55" s="176"/>
      <c r="H55" s="1">
        <f t="shared" si="2"/>
        <v>45</v>
      </c>
      <c r="J55" s="181"/>
      <c r="K55"/>
      <c r="L55" s="182"/>
    </row>
    <row r="56" spans="1:12" ht="18.75" x14ac:dyDescent="0.25">
      <c r="A56" s="1">
        <f t="shared" si="1"/>
        <v>46</v>
      </c>
      <c r="B56" s="175"/>
      <c r="C56" s="4" t="s">
        <v>425</v>
      </c>
      <c r="D56" s="183">
        <v>1166.77575</v>
      </c>
      <c r="E56" s="184">
        <f>SUM(D51:D56)</f>
        <v>2881.4657500000003</v>
      </c>
      <c r="F56" s="178"/>
      <c r="G56" s="176"/>
      <c r="H56" s="1">
        <f t="shared" si="2"/>
        <v>46</v>
      </c>
      <c r="J56" s="181"/>
      <c r="K56" s="185"/>
      <c r="L56"/>
    </row>
    <row r="57" spans="1:12" x14ac:dyDescent="0.25">
      <c r="A57" s="1">
        <f t="shared" si="1"/>
        <v>47</v>
      </c>
      <c r="B57" s="175"/>
      <c r="D57" s="20"/>
      <c r="F57" s="166"/>
      <c r="G57" s="176"/>
      <c r="H57" s="1">
        <f t="shared" si="2"/>
        <v>47</v>
      </c>
    </row>
    <row r="58" spans="1:12" ht="16.5" thickBot="1" x14ac:dyDescent="0.3">
      <c r="A58" s="1">
        <f t="shared" si="1"/>
        <v>48</v>
      </c>
      <c r="B58" s="186"/>
      <c r="C58" s="3" t="s">
        <v>426</v>
      </c>
      <c r="D58" s="166"/>
      <c r="E58" s="187">
        <f>SUM(E47:E57)</f>
        <v>7205.0127500000008</v>
      </c>
      <c r="F58" s="166"/>
      <c r="G58" s="176"/>
      <c r="H58" s="1">
        <f t="shared" si="2"/>
        <v>48</v>
      </c>
    </row>
    <row r="59" spans="1:12" ht="16.5" thickTop="1" x14ac:dyDescent="0.25">
      <c r="A59" s="1">
        <f t="shared" si="1"/>
        <v>49</v>
      </c>
      <c r="B59" s="186"/>
      <c r="C59" s="3"/>
      <c r="D59" s="166"/>
      <c r="E59" s="188"/>
      <c r="F59" s="166"/>
      <c r="G59" s="176"/>
      <c r="H59" s="1">
        <f t="shared" si="2"/>
        <v>49</v>
      </c>
    </row>
    <row r="60" spans="1:12" x14ac:dyDescent="0.25">
      <c r="A60" s="1">
        <f t="shared" si="1"/>
        <v>50</v>
      </c>
      <c r="B60" s="186"/>
      <c r="C60" s="3"/>
      <c r="D60" s="166"/>
      <c r="E60" s="188"/>
      <c r="F60" s="166"/>
      <c r="G60" s="176"/>
      <c r="H60" s="1">
        <f t="shared" si="2"/>
        <v>50</v>
      </c>
    </row>
    <row r="61" spans="1:12" ht="18.75" x14ac:dyDescent="0.25">
      <c r="A61" s="1">
        <f t="shared" si="1"/>
        <v>51</v>
      </c>
      <c r="B61" s="189">
        <v>1</v>
      </c>
      <c r="C61" s="190" t="s">
        <v>427</v>
      </c>
      <c r="D61" s="166"/>
      <c r="E61" s="188"/>
      <c r="F61" s="166"/>
      <c r="G61" s="176"/>
      <c r="H61" s="1">
        <f t="shared" si="2"/>
        <v>51</v>
      </c>
    </row>
    <row r="62" spans="1:12" x14ac:dyDescent="0.25">
      <c r="A62" s="1">
        <f t="shared" si="1"/>
        <v>52</v>
      </c>
      <c r="B62" s="186"/>
      <c r="C62" s="190" t="s">
        <v>428</v>
      </c>
      <c r="D62" s="166"/>
      <c r="E62" s="188"/>
      <c r="F62" s="166"/>
      <c r="G62" s="176"/>
      <c r="H62" s="1">
        <f t="shared" si="2"/>
        <v>52</v>
      </c>
    </row>
    <row r="63" spans="1:12" ht="16.5" thickBot="1" x14ac:dyDescent="0.3">
      <c r="A63" s="1">
        <f t="shared" si="1"/>
        <v>53</v>
      </c>
      <c r="B63" s="191"/>
      <c r="C63" s="82"/>
      <c r="D63" s="82"/>
      <c r="E63" s="192"/>
      <c r="F63" s="82"/>
      <c r="G63" s="174"/>
      <c r="H63" s="1">
        <f t="shared" si="2"/>
        <v>53</v>
      </c>
    </row>
    <row r="64" spans="1:12" x14ac:dyDescent="0.25">
      <c r="B64" s="193"/>
    </row>
    <row r="65" spans="2:5" x14ac:dyDescent="0.25">
      <c r="B65" s="193"/>
    </row>
    <row r="66" spans="2:5" x14ac:dyDescent="0.25">
      <c r="B66" s="193"/>
    </row>
    <row r="67" spans="2:5" x14ac:dyDescent="0.25">
      <c r="B67" s="193"/>
    </row>
    <row r="68" spans="2:5" x14ac:dyDescent="0.25">
      <c r="B68" s="193"/>
    </row>
    <row r="69" spans="2:5" x14ac:dyDescent="0.25">
      <c r="B69" s="193"/>
    </row>
    <row r="70" spans="2:5" x14ac:dyDescent="0.25">
      <c r="B70" s="193"/>
    </row>
    <row r="71" spans="2:5" x14ac:dyDescent="0.25">
      <c r="B71" s="193"/>
    </row>
    <row r="72" spans="2:5" x14ac:dyDescent="0.25">
      <c r="B72" s="193"/>
    </row>
    <row r="73" spans="2:5" x14ac:dyDescent="0.25">
      <c r="B73" s="193"/>
    </row>
    <row r="74" spans="2:5" x14ac:dyDescent="0.25">
      <c r="B74" s="193"/>
    </row>
    <row r="75" spans="2:5" x14ac:dyDescent="0.25">
      <c r="B75" s="193"/>
    </row>
    <row r="76" spans="2:5" x14ac:dyDescent="0.25">
      <c r="B76" s="193"/>
    </row>
    <row r="77" spans="2:5" x14ac:dyDescent="0.25">
      <c r="B77" s="193"/>
    </row>
    <row r="78" spans="2:5" x14ac:dyDescent="0.25">
      <c r="B78" s="193"/>
    </row>
    <row r="79" spans="2:5" x14ac:dyDescent="0.25">
      <c r="B79" s="193"/>
      <c r="E79" s="4"/>
    </row>
    <row r="80" spans="2:5" x14ac:dyDescent="0.25">
      <c r="B80" s="193"/>
      <c r="E80" s="4"/>
    </row>
    <row r="81" spans="2:5" x14ac:dyDescent="0.25">
      <c r="B81" s="193"/>
      <c r="E81" s="4"/>
    </row>
    <row r="82" spans="2:5" x14ac:dyDescent="0.25">
      <c r="B82" s="193"/>
      <c r="E82" s="4"/>
    </row>
    <row r="83" spans="2:5" x14ac:dyDescent="0.25">
      <c r="B83" s="193"/>
      <c r="E83" s="4"/>
    </row>
    <row r="84" spans="2:5" x14ac:dyDescent="0.25">
      <c r="B84" s="193"/>
      <c r="E84" s="4"/>
    </row>
    <row r="85" spans="2:5" x14ac:dyDescent="0.25">
      <c r="B85" s="193"/>
      <c r="E85" s="4"/>
    </row>
    <row r="86" spans="2:5" x14ac:dyDescent="0.25">
      <c r="B86" s="193"/>
      <c r="E86" s="4"/>
    </row>
    <row r="87" spans="2:5" x14ac:dyDescent="0.25">
      <c r="B87" s="193"/>
      <c r="E87" s="4"/>
    </row>
    <row r="88" spans="2:5" x14ac:dyDescent="0.25">
      <c r="B88" s="193"/>
      <c r="E88" s="4"/>
    </row>
    <row r="89" spans="2:5" x14ac:dyDescent="0.25">
      <c r="B89" s="193"/>
      <c r="E89" s="4"/>
    </row>
    <row r="90" spans="2:5" x14ac:dyDescent="0.25">
      <c r="B90" s="193"/>
      <c r="E90" s="4"/>
    </row>
    <row r="91" spans="2:5" x14ac:dyDescent="0.25">
      <c r="B91" s="193"/>
      <c r="E91" s="4"/>
    </row>
    <row r="92" spans="2:5" x14ac:dyDescent="0.25">
      <c r="B92" s="193"/>
      <c r="E92" s="4"/>
    </row>
    <row r="93" spans="2:5" x14ac:dyDescent="0.25">
      <c r="B93" s="193"/>
      <c r="E93" s="4"/>
    </row>
    <row r="94" spans="2:5" x14ac:dyDescent="0.25">
      <c r="B94" s="193"/>
      <c r="E94" s="4"/>
    </row>
    <row r="95" spans="2:5" x14ac:dyDescent="0.25">
      <c r="B95" s="193"/>
      <c r="E95" s="4"/>
    </row>
    <row r="96" spans="2:5" x14ac:dyDescent="0.25">
      <c r="B96" s="193"/>
      <c r="E96" s="4"/>
    </row>
    <row r="97" spans="2:5" x14ac:dyDescent="0.25">
      <c r="B97" s="193"/>
      <c r="E97" s="4"/>
    </row>
    <row r="98" spans="2:5" x14ac:dyDescent="0.25">
      <c r="B98" s="193"/>
      <c r="E98" s="4"/>
    </row>
    <row r="99" spans="2:5" x14ac:dyDescent="0.25">
      <c r="B99" s="193"/>
      <c r="E99" s="4"/>
    </row>
    <row r="100" spans="2:5" x14ac:dyDescent="0.25">
      <c r="B100" s="193"/>
      <c r="E100" s="4"/>
    </row>
    <row r="101" spans="2:5" x14ac:dyDescent="0.25">
      <c r="B101" s="193"/>
      <c r="E101" s="4"/>
    </row>
    <row r="102" spans="2:5" x14ac:dyDescent="0.25">
      <c r="B102" s="193"/>
      <c r="E102" s="4"/>
    </row>
    <row r="103" spans="2:5" x14ac:dyDescent="0.25">
      <c r="B103" s="193"/>
      <c r="E103" s="4"/>
    </row>
    <row r="104" spans="2:5" x14ac:dyDescent="0.25">
      <c r="B104" s="193"/>
      <c r="E104" s="4"/>
    </row>
    <row r="105" spans="2:5" x14ac:dyDescent="0.25">
      <c r="B105" s="193"/>
      <c r="E105" s="4"/>
    </row>
    <row r="106" spans="2:5" x14ac:dyDescent="0.25">
      <c r="B106" s="193"/>
      <c r="E106" s="4"/>
    </row>
    <row r="107" spans="2:5" x14ac:dyDescent="0.25">
      <c r="B107" s="193"/>
      <c r="E107" s="4"/>
    </row>
    <row r="108" spans="2:5" x14ac:dyDescent="0.25">
      <c r="B108" s="193"/>
      <c r="E108" s="4"/>
    </row>
    <row r="109" spans="2:5" x14ac:dyDescent="0.25">
      <c r="B109" s="193"/>
      <c r="E109" s="4"/>
    </row>
    <row r="110" spans="2:5" x14ac:dyDescent="0.25">
      <c r="B110" s="193"/>
      <c r="E110" s="4"/>
    </row>
    <row r="111" spans="2:5" x14ac:dyDescent="0.25">
      <c r="B111" s="193"/>
      <c r="E111" s="4"/>
    </row>
    <row r="112" spans="2:5" x14ac:dyDescent="0.25">
      <c r="B112" s="193"/>
      <c r="E112" s="4"/>
    </row>
    <row r="113" spans="2:5" x14ac:dyDescent="0.25">
      <c r="B113" s="193"/>
      <c r="E113" s="4"/>
    </row>
    <row r="114" spans="2:5" x14ac:dyDescent="0.25">
      <c r="B114" s="193"/>
      <c r="E114" s="4"/>
    </row>
    <row r="115" spans="2:5" x14ac:dyDescent="0.25">
      <c r="B115" s="193"/>
      <c r="E115" s="4"/>
    </row>
    <row r="116" spans="2:5" x14ac:dyDescent="0.25">
      <c r="B116" s="193"/>
      <c r="E116" s="4"/>
    </row>
    <row r="117" spans="2:5" x14ac:dyDescent="0.25">
      <c r="B117" s="193"/>
      <c r="E117" s="4"/>
    </row>
    <row r="118" spans="2:5" x14ac:dyDescent="0.25">
      <c r="B118" s="193"/>
      <c r="E118" s="4"/>
    </row>
    <row r="119" spans="2:5" x14ac:dyDescent="0.25">
      <c r="B119" s="193"/>
      <c r="E119" s="4"/>
    </row>
    <row r="120" spans="2:5" x14ac:dyDescent="0.25">
      <c r="B120" s="193"/>
      <c r="E120" s="4"/>
    </row>
    <row r="121" spans="2:5" x14ac:dyDescent="0.25">
      <c r="B121" s="193"/>
      <c r="E121" s="4"/>
    </row>
    <row r="122" spans="2:5" x14ac:dyDescent="0.25">
      <c r="B122" s="193"/>
      <c r="E122" s="4"/>
    </row>
    <row r="123" spans="2:5" x14ac:dyDescent="0.25">
      <c r="B123" s="193"/>
      <c r="E123" s="4"/>
    </row>
    <row r="124" spans="2:5" x14ac:dyDescent="0.25">
      <c r="B124" s="193"/>
      <c r="E124" s="4"/>
    </row>
    <row r="125" spans="2:5" x14ac:dyDescent="0.25">
      <c r="B125" s="193"/>
      <c r="E125" s="4"/>
    </row>
    <row r="126" spans="2:5" x14ac:dyDescent="0.25">
      <c r="B126" s="193"/>
      <c r="E126" s="4"/>
    </row>
    <row r="127" spans="2:5" x14ac:dyDescent="0.25">
      <c r="B127" s="193"/>
      <c r="E127" s="4"/>
    </row>
    <row r="128" spans="2:5" x14ac:dyDescent="0.25">
      <c r="B128" s="193"/>
      <c r="E128" s="4"/>
    </row>
    <row r="129" spans="2:5" x14ac:dyDescent="0.25">
      <c r="B129" s="193"/>
      <c r="E129" s="4"/>
    </row>
    <row r="130" spans="2:5" x14ac:dyDescent="0.25">
      <c r="B130" s="193"/>
      <c r="E130" s="4"/>
    </row>
    <row r="131" spans="2:5" x14ac:dyDescent="0.25">
      <c r="B131" s="193"/>
      <c r="E131" s="4"/>
    </row>
    <row r="132" spans="2:5" x14ac:dyDescent="0.25">
      <c r="B132" s="193"/>
      <c r="E132" s="4"/>
    </row>
    <row r="133" spans="2:5" x14ac:dyDescent="0.25">
      <c r="B133" s="193"/>
      <c r="E133" s="4"/>
    </row>
    <row r="134" spans="2:5" x14ac:dyDescent="0.25">
      <c r="B134" s="193"/>
      <c r="E134" s="4"/>
    </row>
    <row r="135" spans="2:5" x14ac:dyDescent="0.25">
      <c r="B135" s="193"/>
      <c r="E135" s="4"/>
    </row>
    <row r="136" spans="2:5" x14ac:dyDescent="0.25">
      <c r="B136" s="193"/>
      <c r="E136" s="4"/>
    </row>
    <row r="137" spans="2:5" x14ac:dyDescent="0.25">
      <c r="B137" s="193"/>
      <c r="E137" s="4"/>
    </row>
    <row r="138" spans="2:5" x14ac:dyDescent="0.25">
      <c r="B138" s="193"/>
      <c r="E138" s="4"/>
    </row>
    <row r="139" spans="2:5" x14ac:dyDescent="0.25">
      <c r="B139" s="193"/>
      <c r="E139" s="4"/>
    </row>
    <row r="140" spans="2:5" x14ac:dyDescent="0.25">
      <c r="B140" s="193"/>
      <c r="E140" s="4"/>
    </row>
    <row r="141" spans="2:5" x14ac:dyDescent="0.25">
      <c r="B141" s="193"/>
      <c r="E141" s="4"/>
    </row>
    <row r="142" spans="2:5" x14ac:dyDescent="0.25">
      <c r="B142" s="193"/>
      <c r="E142" s="4"/>
    </row>
    <row r="143" spans="2:5" x14ac:dyDescent="0.25">
      <c r="B143" s="193"/>
      <c r="E143" s="4"/>
    </row>
    <row r="144" spans="2:5" x14ac:dyDescent="0.25">
      <c r="B144" s="193"/>
      <c r="E144" s="4"/>
    </row>
    <row r="145" spans="2:5" x14ac:dyDescent="0.25">
      <c r="B145" s="193"/>
      <c r="E145" s="4"/>
    </row>
    <row r="146" spans="2:5" x14ac:dyDescent="0.25">
      <c r="B146" s="193"/>
      <c r="E146" s="4"/>
    </row>
    <row r="147" spans="2:5" x14ac:dyDescent="0.25">
      <c r="B147" s="193"/>
      <c r="E147" s="4"/>
    </row>
    <row r="148" spans="2:5" x14ac:dyDescent="0.25">
      <c r="B148" s="193"/>
      <c r="E148" s="4"/>
    </row>
    <row r="149" spans="2:5" x14ac:dyDescent="0.25">
      <c r="B149" s="193"/>
      <c r="E149" s="4"/>
    </row>
    <row r="150" spans="2:5" x14ac:dyDescent="0.25">
      <c r="B150" s="193"/>
      <c r="E150" s="4"/>
    </row>
    <row r="151" spans="2:5" x14ac:dyDescent="0.25">
      <c r="B151" s="193"/>
      <c r="E151" s="4"/>
    </row>
    <row r="152" spans="2:5" x14ac:dyDescent="0.25">
      <c r="B152" s="193"/>
      <c r="E152" s="4"/>
    </row>
    <row r="153" spans="2:5" x14ac:dyDescent="0.25">
      <c r="B153" s="193"/>
      <c r="E153" s="4"/>
    </row>
    <row r="154" spans="2:5" x14ac:dyDescent="0.25">
      <c r="B154" s="193"/>
      <c r="E154" s="4"/>
    </row>
    <row r="155" spans="2:5" x14ac:dyDescent="0.25">
      <c r="B155" s="193"/>
      <c r="E155" s="4"/>
    </row>
    <row r="156" spans="2:5" x14ac:dyDescent="0.25">
      <c r="B156" s="193"/>
      <c r="E156" s="4"/>
    </row>
    <row r="157" spans="2:5" x14ac:dyDescent="0.25">
      <c r="B157" s="193"/>
      <c r="E157" s="4"/>
    </row>
    <row r="158" spans="2:5" x14ac:dyDescent="0.25">
      <c r="B158" s="193"/>
      <c r="E158" s="4"/>
    </row>
    <row r="159" spans="2:5" x14ac:dyDescent="0.25">
      <c r="B159" s="193"/>
      <c r="E159" s="4"/>
    </row>
    <row r="160" spans="2:5" x14ac:dyDescent="0.25">
      <c r="B160" s="193"/>
      <c r="E160" s="4"/>
    </row>
    <row r="161" spans="2:5" x14ac:dyDescent="0.25">
      <c r="B161" s="193"/>
      <c r="E161" s="4"/>
    </row>
    <row r="162" spans="2:5" x14ac:dyDescent="0.25">
      <c r="B162" s="193"/>
      <c r="E162" s="4"/>
    </row>
    <row r="163" spans="2:5" x14ac:dyDescent="0.25">
      <c r="B163" s="193"/>
      <c r="E163" s="4"/>
    </row>
    <row r="164" spans="2:5" x14ac:dyDescent="0.25">
      <c r="B164" s="193"/>
      <c r="E164" s="4"/>
    </row>
    <row r="165" spans="2:5" x14ac:dyDescent="0.25">
      <c r="B165" s="193"/>
      <c r="E165" s="4"/>
    </row>
    <row r="166" spans="2:5" x14ac:dyDescent="0.25">
      <c r="B166" s="193"/>
      <c r="E166" s="4"/>
    </row>
    <row r="167" spans="2:5" x14ac:dyDescent="0.25">
      <c r="B167" s="193"/>
      <c r="E167" s="4"/>
    </row>
    <row r="168" spans="2:5" x14ac:dyDescent="0.25">
      <c r="B168" s="193"/>
      <c r="E168" s="4"/>
    </row>
    <row r="169" spans="2:5" x14ac:dyDescent="0.25">
      <c r="B169" s="193"/>
      <c r="E169" s="4"/>
    </row>
    <row r="170" spans="2:5" x14ac:dyDescent="0.25">
      <c r="B170" s="193"/>
      <c r="E170" s="4"/>
    </row>
    <row r="171" spans="2:5" x14ac:dyDescent="0.25">
      <c r="B171" s="193"/>
      <c r="E171" s="4"/>
    </row>
    <row r="172" spans="2:5" x14ac:dyDescent="0.25">
      <c r="B172" s="193"/>
      <c r="E172" s="4"/>
    </row>
    <row r="173" spans="2:5" x14ac:dyDescent="0.25">
      <c r="B173" s="193"/>
      <c r="E173" s="4"/>
    </row>
    <row r="174" spans="2:5" x14ac:dyDescent="0.25">
      <c r="B174" s="193"/>
      <c r="E174" s="4"/>
    </row>
    <row r="175" spans="2:5" x14ac:dyDescent="0.25">
      <c r="B175" s="193"/>
      <c r="E175" s="4"/>
    </row>
    <row r="176" spans="2:5" x14ac:dyDescent="0.25">
      <c r="B176" s="193"/>
      <c r="E176" s="4"/>
    </row>
    <row r="177" spans="2:5" x14ac:dyDescent="0.25">
      <c r="B177" s="193"/>
      <c r="E177" s="4"/>
    </row>
    <row r="178" spans="2:5" x14ac:dyDescent="0.25">
      <c r="B178" s="193"/>
      <c r="E178" s="4"/>
    </row>
    <row r="179" spans="2:5" x14ac:dyDescent="0.25">
      <c r="B179" s="193"/>
      <c r="E179" s="4"/>
    </row>
    <row r="180" spans="2:5" x14ac:dyDescent="0.25">
      <c r="B180" s="193"/>
      <c r="E180" s="4"/>
    </row>
    <row r="181" spans="2:5" x14ac:dyDescent="0.25">
      <c r="B181" s="193"/>
      <c r="E181" s="4"/>
    </row>
    <row r="182" spans="2:5" x14ac:dyDescent="0.25">
      <c r="B182" s="193"/>
      <c r="E182" s="4"/>
    </row>
    <row r="183" spans="2:5" x14ac:dyDescent="0.25">
      <c r="B183" s="193"/>
      <c r="E183" s="4"/>
    </row>
    <row r="184" spans="2:5" x14ac:dyDescent="0.25">
      <c r="B184" s="193"/>
      <c r="E184" s="4"/>
    </row>
    <row r="185" spans="2:5" x14ac:dyDescent="0.25">
      <c r="B185" s="193"/>
      <c r="E185" s="4"/>
    </row>
    <row r="186" spans="2:5" x14ac:dyDescent="0.25">
      <c r="B186" s="193"/>
      <c r="E186" s="4"/>
    </row>
    <row r="187" spans="2:5" x14ac:dyDescent="0.25">
      <c r="B187" s="193"/>
      <c r="E187" s="4"/>
    </row>
    <row r="188" spans="2:5" x14ac:dyDescent="0.25">
      <c r="B188" s="193"/>
      <c r="E188" s="4"/>
    </row>
    <row r="189" spans="2:5" x14ac:dyDescent="0.25">
      <c r="B189" s="193"/>
      <c r="E189" s="4"/>
    </row>
    <row r="190" spans="2:5" x14ac:dyDescent="0.25">
      <c r="B190" s="193"/>
      <c r="E190" s="4"/>
    </row>
    <row r="191" spans="2:5" x14ac:dyDescent="0.25">
      <c r="B191" s="193"/>
      <c r="E191" s="4"/>
    </row>
    <row r="192" spans="2:5" x14ac:dyDescent="0.25">
      <c r="B192" s="193"/>
      <c r="E192" s="4"/>
    </row>
    <row r="193" spans="2:5" x14ac:dyDescent="0.25">
      <c r="B193" s="193"/>
      <c r="E193" s="4"/>
    </row>
    <row r="194" spans="2:5" x14ac:dyDescent="0.25">
      <c r="B194" s="193"/>
      <c r="E194" s="4"/>
    </row>
    <row r="195" spans="2:5" x14ac:dyDescent="0.25">
      <c r="B195" s="193"/>
      <c r="E195" s="4"/>
    </row>
    <row r="196" spans="2:5" x14ac:dyDescent="0.25">
      <c r="B196" s="193"/>
      <c r="E196" s="4"/>
    </row>
    <row r="197" spans="2:5" x14ac:dyDescent="0.25">
      <c r="B197" s="193"/>
      <c r="E197" s="4"/>
    </row>
    <row r="198" spans="2:5" x14ac:dyDescent="0.25">
      <c r="B198" s="193"/>
      <c r="E198" s="4"/>
    </row>
    <row r="199" spans="2:5" x14ac:dyDescent="0.25">
      <c r="B199" s="193"/>
      <c r="E199" s="4"/>
    </row>
    <row r="200" spans="2:5" x14ac:dyDescent="0.25">
      <c r="B200" s="193"/>
      <c r="E200" s="4"/>
    </row>
    <row r="201" spans="2:5" x14ac:dyDescent="0.25">
      <c r="B201" s="193"/>
      <c r="E201" s="4"/>
    </row>
    <row r="202" spans="2:5" x14ac:dyDescent="0.25">
      <c r="B202" s="193"/>
      <c r="E202" s="4"/>
    </row>
    <row r="203" spans="2:5" x14ac:dyDescent="0.25">
      <c r="B203" s="193"/>
      <c r="E203" s="4"/>
    </row>
    <row r="204" spans="2:5" x14ac:dyDescent="0.25">
      <c r="B204" s="193"/>
      <c r="E204" s="4"/>
    </row>
    <row r="205" spans="2:5" x14ac:dyDescent="0.25">
      <c r="B205" s="193"/>
      <c r="E205" s="4"/>
    </row>
    <row r="206" spans="2:5" x14ac:dyDescent="0.25">
      <c r="B206" s="193"/>
      <c r="E206" s="4"/>
    </row>
    <row r="207" spans="2:5" x14ac:dyDescent="0.25">
      <c r="B207" s="193"/>
      <c r="E207" s="4"/>
    </row>
    <row r="208" spans="2:5" x14ac:dyDescent="0.25">
      <c r="B208" s="193"/>
      <c r="E208" s="4"/>
    </row>
    <row r="209" spans="2:5" x14ac:dyDescent="0.25">
      <c r="B209" s="193"/>
      <c r="E209" s="4"/>
    </row>
    <row r="210" spans="2:5" x14ac:dyDescent="0.25">
      <c r="B210" s="193"/>
      <c r="E210" s="4"/>
    </row>
    <row r="211" spans="2:5" x14ac:dyDescent="0.25">
      <c r="B211" s="193"/>
      <c r="E211" s="4"/>
    </row>
    <row r="212" spans="2:5" x14ac:dyDescent="0.25">
      <c r="B212" s="193"/>
      <c r="E212" s="4"/>
    </row>
    <row r="213" spans="2:5" x14ac:dyDescent="0.25">
      <c r="B213" s="193"/>
      <c r="E213" s="4"/>
    </row>
    <row r="214" spans="2:5" x14ac:dyDescent="0.25">
      <c r="B214" s="193"/>
      <c r="E214" s="4"/>
    </row>
    <row r="215" spans="2:5" x14ac:dyDescent="0.25">
      <c r="B215" s="193"/>
      <c r="E215" s="4"/>
    </row>
    <row r="216" spans="2:5" x14ac:dyDescent="0.25">
      <c r="B216" s="193"/>
      <c r="E216" s="4"/>
    </row>
    <row r="217" spans="2:5" x14ac:dyDescent="0.25">
      <c r="B217" s="193"/>
      <c r="E217" s="4"/>
    </row>
    <row r="218" spans="2:5" x14ac:dyDescent="0.25">
      <c r="B218" s="193"/>
      <c r="E218" s="4"/>
    </row>
    <row r="219" spans="2:5" x14ac:dyDescent="0.25">
      <c r="B219" s="193"/>
      <c r="E219" s="4"/>
    </row>
    <row r="220" spans="2:5" x14ac:dyDescent="0.25">
      <c r="B220" s="193"/>
      <c r="E220" s="4"/>
    </row>
    <row r="221" spans="2:5" x14ac:dyDescent="0.25">
      <c r="B221" s="193"/>
      <c r="E221" s="4"/>
    </row>
    <row r="222" spans="2:5" x14ac:dyDescent="0.25">
      <c r="B222" s="193"/>
      <c r="E222" s="4"/>
    </row>
    <row r="223" spans="2:5" x14ac:dyDescent="0.25">
      <c r="B223" s="193"/>
      <c r="E223" s="4"/>
    </row>
    <row r="224" spans="2:5" x14ac:dyDescent="0.25">
      <c r="B224" s="193"/>
      <c r="E224" s="4"/>
    </row>
    <row r="225" spans="2:5" x14ac:dyDescent="0.25">
      <c r="B225" s="193"/>
      <c r="E225" s="4"/>
    </row>
    <row r="226" spans="2:5" x14ac:dyDescent="0.25">
      <c r="B226" s="193"/>
      <c r="E226" s="4"/>
    </row>
    <row r="227" spans="2:5" x14ac:dyDescent="0.25">
      <c r="B227" s="193"/>
      <c r="E227" s="4"/>
    </row>
    <row r="228" spans="2:5" x14ac:dyDescent="0.25">
      <c r="B228" s="193"/>
      <c r="E228" s="4"/>
    </row>
    <row r="229" spans="2:5" x14ac:dyDescent="0.25">
      <c r="B229" s="193"/>
      <c r="E229" s="4"/>
    </row>
    <row r="230" spans="2:5" x14ac:dyDescent="0.25">
      <c r="B230" s="193"/>
      <c r="E230" s="4"/>
    </row>
    <row r="231" spans="2:5" x14ac:dyDescent="0.25">
      <c r="B231" s="193"/>
      <c r="E231" s="4"/>
    </row>
    <row r="232" spans="2:5" x14ac:dyDescent="0.25">
      <c r="B232" s="193"/>
      <c r="E232" s="4"/>
    </row>
    <row r="233" spans="2:5" x14ac:dyDescent="0.25">
      <c r="B233" s="193"/>
      <c r="E233" s="4"/>
    </row>
    <row r="234" spans="2:5" x14ac:dyDescent="0.25">
      <c r="B234" s="193"/>
      <c r="E234" s="4"/>
    </row>
    <row r="235" spans="2:5" x14ac:dyDescent="0.25">
      <c r="B235" s="193"/>
      <c r="E235" s="4"/>
    </row>
    <row r="236" spans="2:5" x14ac:dyDescent="0.25">
      <c r="B236" s="193"/>
      <c r="E236" s="4"/>
    </row>
    <row r="237" spans="2:5" x14ac:dyDescent="0.25">
      <c r="B237" s="193"/>
      <c r="E237" s="4"/>
    </row>
    <row r="238" spans="2:5" x14ac:dyDescent="0.25">
      <c r="B238" s="193"/>
      <c r="E238" s="4"/>
    </row>
    <row r="239" spans="2:5" x14ac:dyDescent="0.25">
      <c r="B239" s="193"/>
      <c r="E239" s="4"/>
    </row>
    <row r="240" spans="2:5" x14ac:dyDescent="0.25">
      <c r="B240" s="193"/>
      <c r="E240" s="4"/>
    </row>
    <row r="241" spans="2:5" x14ac:dyDescent="0.25">
      <c r="B241" s="193"/>
      <c r="E241" s="4"/>
    </row>
    <row r="242" spans="2:5" x14ac:dyDescent="0.25">
      <c r="B242" s="193"/>
      <c r="E242" s="4"/>
    </row>
    <row r="243" spans="2:5" x14ac:dyDescent="0.25">
      <c r="B243" s="193"/>
      <c r="E243" s="4"/>
    </row>
    <row r="244" spans="2:5" x14ac:dyDescent="0.25">
      <c r="B244" s="193"/>
      <c r="E244" s="4"/>
    </row>
    <row r="245" spans="2:5" x14ac:dyDescent="0.25">
      <c r="B245" s="193"/>
      <c r="E245" s="4"/>
    </row>
    <row r="246" spans="2:5" x14ac:dyDescent="0.25">
      <c r="B246" s="193"/>
      <c r="E246" s="4"/>
    </row>
    <row r="247" spans="2:5" x14ac:dyDescent="0.25">
      <c r="B247" s="193"/>
      <c r="E247" s="4"/>
    </row>
    <row r="248" spans="2:5" x14ac:dyDescent="0.25">
      <c r="B248" s="193"/>
      <c r="E248" s="4"/>
    </row>
    <row r="249" spans="2:5" x14ac:dyDescent="0.25">
      <c r="B249" s="193"/>
      <c r="E249" s="4"/>
    </row>
    <row r="250" spans="2:5" x14ac:dyDescent="0.25">
      <c r="B250" s="193"/>
      <c r="E250" s="4"/>
    </row>
    <row r="251" spans="2:5" x14ac:dyDescent="0.25">
      <c r="B251" s="193"/>
      <c r="E251" s="4"/>
    </row>
    <row r="252" spans="2:5" x14ac:dyDescent="0.25">
      <c r="B252" s="193"/>
      <c r="E252" s="4"/>
    </row>
    <row r="253" spans="2:5" x14ac:dyDescent="0.25">
      <c r="B253" s="193"/>
      <c r="E253" s="4"/>
    </row>
    <row r="254" spans="2:5" x14ac:dyDescent="0.25">
      <c r="B254" s="193"/>
      <c r="E254" s="4"/>
    </row>
    <row r="255" spans="2:5" x14ac:dyDescent="0.25">
      <c r="B255" s="193"/>
      <c r="E255" s="4"/>
    </row>
    <row r="256" spans="2:5" x14ac:dyDescent="0.25">
      <c r="B256" s="193"/>
      <c r="E256" s="4"/>
    </row>
    <row r="257" spans="2:5" x14ac:dyDescent="0.25">
      <c r="B257" s="193"/>
      <c r="E257" s="4"/>
    </row>
    <row r="258" spans="2:5" x14ac:dyDescent="0.25">
      <c r="B258" s="193"/>
      <c r="E258" s="4"/>
    </row>
    <row r="259" spans="2:5" x14ac:dyDescent="0.25">
      <c r="B259" s="193"/>
      <c r="E259" s="4"/>
    </row>
    <row r="260" spans="2:5" x14ac:dyDescent="0.25">
      <c r="B260" s="193"/>
      <c r="E260" s="4"/>
    </row>
    <row r="261" spans="2:5" x14ac:dyDescent="0.25">
      <c r="B261" s="193"/>
      <c r="E261" s="4"/>
    </row>
    <row r="262" spans="2:5" x14ac:dyDescent="0.25">
      <c r="B262" s="193"/>
      <c r="E262" s="4"/>
    </row>
    <row r="263" spans="2:5" x14ac:dyDescent="0.25">
      <c r="B263" s="193"/>
      <c r="E263" s="4"/>
    </row>
    <row r="264" spans="2:5" x14ac:dyDescent="0.25">
      <c r="B264" s="193"/>
      <c r="E264" s="4"/>
    </row>
    <row r="265" spans="2:5" x14ac:dyDescent="0.25">
      <c r="B265" s="193"/>
      <c r="E265" s="4"/>
    </row>
    <row r="266" spans="2:5" x14ac:dyDescent="0.25">
      <c r="B266" s="193"/>
      <c r="E266" s="4"/>
    </row>
    <row r="267" spans="2:5" x14ac:dyDescent="0.25">
      <c r="B267" s="193"/>
      <c r="E267" s="4"/>
    </row>
    <row r="268" spans="2:5" x14ac:dyDescent="0.25">
      <c r="B268" s="193"/>
      <c r="E268" s="4"/>
    </row>
    <row r="269" spans="2:5" x14ac:dyDescent="0.25">
      <c r="B269" s="193"/>
      <c r="E269" s="4"/>
    </row>
    <row r="270" spans="2:5" x14ac:dyDescent="0.25">
      <c r="B270" s="193"/>
      <c r="E270" s="4"/>
    </row>
    <row r="271" spans="2:5" x14ac:dyDescent="0.25">
      <c r="B271" s="193"/>
      <c r="E271" s="4"/>
    </row>
    <row r="272" spans="2:5" x14ac:dyDescent="0.25">
      <c r="B272" s="193"/>
      <c r="E272" s="4"/>
    </row>
    <row r="273" spans="2:5" x14ac:dyDescent="0.25">
      <c r="B273" s="193"/>
      <c r="E273" s="4"/>
    </row>
    <row r="274" spans="2:5" x14ac:dyDescent="0.25">
      <c r="B274" s="193"/>
      <c r="E274" s="4"/>
    </row>
    <row r="275" spans="2:5" x14ac:dyDescent="0.25">
      <c r="B275" s="193"/>
      <c r="E275" s="4"/>
    </row>
    <row r="276" spans="2:5" x14ac:dyDescent="0.25">
      <c r="B276" s="193"/>
      <c r="E276" s="4"/>
    </row>
    <row r="277" spans="2:5" x14ac:dyDescent="0.25">
      <c r="B277" s="193"/>
      <c r="E277" s="4"/>
    </row>
    <row r="278" spans="2:5" x14ac:dyDescent="0.25">
      <c r="B278" s="193"/>
      <c r="E278" s="4"/>
    </row>
    <row r="279" spans="2:5" x14ac:dyDescent="0.25">
      <c r="B279" s="193"/>
      <c r="E279" s="4"/>
    </row>
    <row r="280" spans="2:5" x14ac:dyDescent="0.25">
      <c r="B280" s="193"/>
      <c r="E280" s="4"/>
    </row>
    <row r="281" spans="2:5" x14ac:dyDescent="0.25">
      <c r="B281" s="193"/>
      <c r="E281" s="4"/>
    </row>
    <row r="282" spans="2:5" x14ac:dyDescent="0.25">
      <c r="B282" s="193"/>
      <c r="E282" s="4"/>
    </row>
    <row r="283" spans="2:5" x14ac:dyDescent="0.25">
      <c r="B283" s="193"/>
      <c r="E283" s="4"/>
    </row>
    <row r="284" spans="2:5" x14ac:dyDescent="0.25">
      <c r="B284" s="193"/>
      <c r="E284" s="4"/>
    </row>
    <row r="285" spans="2:5" x14ac:dyDescent="0.25">
      <c r="B285" s="193"/>
      <c r="E285" s="4"/>
    </row>
    <row r="286" spans="2:5" x14ac:dyDescent="0.25">
      <c r="B286" s="193"/>
      <c r="E286" s="4"/>
    </row>
    <row r="287" spans="2:5" x14ac:dyDescent="0.25">
      <c r="B287" s="193"/>
      <c r="E287" s="4"/>
    </row>
    <row r="288" spans="2:5" x14ac:dyDescent="0.25">
      <c r="B288" s="193"/>
      <c r="E288" s="4"/>
    </row>
    <row r="289" spans="2:5" x14ac:dyDescent="0.25">
      <c r="B289" s="193"/>
      <c r="E289" s="4"/>
    </row>
    <row r="290" spans="2:5" x14ac:dyDescent="0.25">
      <c r="B290" s="193"/>
      <c r="E290" s="4"/>
    </row>
    <row r="291" spans="2:5" x14ac:dyDescent="0.25">
      <c r="B291" s="193"/>
      <c r="E291" s="4"/>
    </row>
    <row r="292" spans="2:5" x14ac:dyDescent="0.25">
      <c r="B292" s="193"/>
      <c r="E292" s="4"/>
    </row>
    <row r="293" spans="2:5" x14ac:dyDescent="0.25">
      <c r="B293" s="193"/>
      <c r="E293" s="4"/>
    </row>
    <row r="294" spans="2:5" x14ac:dyDescent="0.25">
      <c r="B294" s="193"/>
      <c r="E294" s="4"/>
    </row>
    <row r="295" spans="2:5" x14ac:dyDescent="0.25">
      <c r="B295" s="193"/>
      <c r="E295" s="4"/>
    </row>
    <row r="296" spans="2:5" x14ac:dyDescent="0.25">
      <c r="B296" s="193"/>
      <c r="E296" s="4"/>
    </row>
    <row r="297" spans="2:5" x14ac:dyDescent="0.25">
      <c r="B297" s="193"/>
      <c r="E297" s="4"/>
    </row>
    <row r="298" spans="2:5" x14ac:dyDescent="0.25">
      <c r="B298" s="193"/>
      <c r="E298" s="4"/>
    </row>
    <row r="299" spans="2:5" x14ac:dyDescent="0.25">
      <c r="B299" s="193"/>
      <c r="E299" s="4"/>
    </row>
    <row r="300" spans="2:5" x14ac:dyDescent="0.25">
      <c r="B300" s="193"/>
      <c r="E300" s="4"/>
    </row>
    <row r="301" spans="2:5" x14ac:dyDescent="0.25">
      <c r="B301" s="193"/>
      <c r="E301" s="4"/>
    </row>
    <row r="302" spans="2:5" x14ac:dyDescent="0.25">
      <c r="B302" s="193"/>
      <c r="E302" s="4"/>
    </row>
    <row r="303" spans="2:5" x14ac:dyDescent="0.25">
      <c r="B303" s="193"/>
      <c r="E303" s="4"/>
    </row>
    <row r="304" spans="2:5" x14ac:dyDescent="0.25">
      <c r="B304" s="193"/>
      <c r="E304" s="4"/>
    </row>
    <row r="305" spans="2:5" x14ac:dyDescent="0.25">
      <c r="B305" s="193"/>
      <c r="E305" s="4"/>
    </row>
    <row r="306" spans="2:5" x14ac:dyDescent="0.25">
      <c r="B306" s="193"/>
      <c r="E306" s="4"/>
    </row>
    <row r="307" spans="2:5" x14ac:dyDescent="0.25">
      <c r="B307" s="193"/>
      <c r="E307" s="4"/>
    </row>
    <row r="308" spans="2:5" x14ac:dyDescent="0.25">
      <c r="B308" s="193"/>
      <c r="E308" s="4"/>
    </row>
    <row r="309" spans="2:5" x14ac:dyDescent="0.25">
      <c r="B309" s="193"/>
      <c r="E309" s="4"/>
    </row>
    <row r="310" spans="2:5" x14ac:dyDescent="0.25">
      <c r="B310" s="193"/>
      <c r="E310" s="4"/>
    </row>
    <row r="311" spans="2:5" x14ac:dyDescent="0.25">
      <c r="B311" s="193"/>
      <c r="E311" s="4"/>
    </row>
    <row r="312" spans="2:5" x14ac:dyDescent="0.25">
      <c r="B312" s="193"/>
      <c r="E312" s="4"/>
    </row>
    <row r="313" spans="2:5" x14ac:dyDescent="0.25">
      <c r="B313" s="193"/>
      <c r="E313" s="4"/>
    </row>
    <row r="314" spans="2:5" x14ac:dyDescent="0.25">
      <c r="B314" s="193"/>
      <c r="E314" s="4"/>
    </row>
    <row r="315" spans="2:5" x14ac:dyDescent="0.25">
      <c r="B315" s="193"/>
      <c r="E315" s="4"/>
    </row>
    <row r="316" spans="2:5" x14ac:dyDescent="0.25">
      <c r="B316" s="193"/>
      <c r="E316" s="4"/>
    </row>
    <row r="317" spans="2:5" x14ac:dyDescent="0.25">
      <c r="B317" s="193"/>
      <c r="E317" s="4"/>
    </row>
    <row r="318" spans="2:5" x14ac:dyDescent="0.25">
      <c r="B318" s="193"/>
      <c r="E318" s="4"/>
    </row>
    <row r="319" spans="2:5" x14ac:dyDescent="0.25">
      <c r="B319" s="193"/>
      <c r="E319" s="4"/>
    </row>
    <row r="320" spans="2:5" x14ac:dyDescent="0.25">
      <c r="B320" s="193"/>
      <c r="E320" s="4"/>
    </row>
    <row r="321" spans="2:5" x14ac:dyDescent="0.25">
      <c r="B321" s="193"/>
      <c r="E321" s="4"/>
    </row>
    <row r="322" spans="2:5" x14ac:dyDescent="0.25">
      <c r="B322" s="193"/>
      <c r="E322" s="4"/>
    </row>
    <row r="323" spans="2:5" x14ac:dyDescent="0.25">
      <c r="B323" s="193"/>
      <c r="E323" s="4"/>
    </row>
    <row r="324" spans="2:5" x14ac:dyDescent="0.25">
      <c r="B324" s="193"/>
      <c r="E324" s="4"/>
    </row>
    <row r="325" spans="2:5" x14ac:dyDescent="0.25">
      <c r="B325" s="193"/>
      <c r="E325" s="4"/>
    </row>
    <row r="326" spans="2:5" x14ac:dyDescent="0.25">
      <c r="B326" s="193"/>
      <c r="E326" s="4"/>
    </row>
    <row r="327" spans="2:5" x14ac:dyDescent="0.25">
      <c r="B327" s="193"/>
      <c r="E327" s="4"/>
    </row>
    <row r="328" spans="2:5" x14ac:dyDescent="0.25">
      <c r="B328" s="193"/>
      <c r="E328" s="4"/>
    </row>
    <row r="329" spans="2:5" x14ac:dyDescent="0.25">
      <c r="B329" s="193"/>
      <c r="E329" s="4"/>
    </row>
    <row r="330" spans="2:5" x14ac:dyDescent="0.25">
      <c r="B330" s="193"/>
      <c r="E330" s="4"/>
    </row>
    <row r="331" spans="2:5" x14ac:dyDescent="0.25">
      <c r="B331" s="193"/>
      <c r="E331" s="4"/>
    </row>
    <row r="332" spans="2:5" x14ac:dyDescent="0.25">
      <c r="B332" s="193"/>
      <c r="E332" s="4"/>
    </row>
    <row r="333" spans="2:5" x14ac:dyDescent="0.25">
      <c r="B333" s="193"/>
      <c r="E333" s="4"/>
    </row>
    <row r="334" spans="2:5" x14ac:dyDescent="0.25">
      <c r="B334" s="193"/>
      <c r="E334" s="4"/>
    </row>
    <row r="335" spans="2:5" x14ac:dyDescent="0.25">
      <c r="B335" s="193"/>
      <c r="E335" s="4"/>
    </row>
    <row r="336" spans="2:5" x14ac:dyDescent="0.25">
      <c r="B336" s="193"/>
      <c r="E336" s="4"/>
    </row>
    <row r="337" spans="2:5" x14ac:dyDescent="0.25">
      <c r="B337" s="193"/>
      <c r="E337" s="4"/>
    </row>
    <row r="338" spans="2:5" x14ac:dyDescent="0.25">
      <c r="B338" s="193"/>
      <c r="E338" s="4"/>
    </row>
    <row r="339" spans="2:5" x14ac:dyDescent="0.25">
      <c r="B339" s="193"/>
      <c r="E339" s="4"/>
    </row>
    <row r="340" spans="2:5" x14ac:dyDescent="0.25">
      <c r="B340" s="193"/>
      <c r="E340" s="4"/>
    </row>
    <row r="341" spans="2:5" x14ac:dyDescent="0.25">
      <c r="B341" s="193"/>
      <c r="E341" s="4"/>
    </row>
    <row r="342" spans="2:5" x14ac:dyDescent="0.25">
      <c r="B342" s="193"/>
      <c r="E342" s="4"/>
    </row>
    <row r="343" spans="2:5" x14ac:dyDescent="0.25">
      <c r="B343" s="193"/>
      <c r="E343" s="4"/>
    </row>
    <row r="344" spans="2:5" x14ac:dyDescent="0.25">
      <c r="B344" s="193"/>
      <c r="E344" s="4"/>
    </row>
    <row r="345" spans="2:5" x14ac:dyDescent="0.25">
      <c r="B345" s="193"/>
      <c r="E345" s="4"/>
    </row>
    <row r="346" spans="2:5" x14ac:dyDescent="0.25">
      <c r="B346" s="193"/>
      <c r="E346" s="4"/>
    </row>
    <row r="347" spans="2:5" x14ac:dyDescent="0.25">
      <c r="B347" s="193"/>
      <c r="E347" s="4"/>
    </row>
    <row r="348" spans="2:5" x14ac:dyDescent="0.25">
      <c r="B348" s="193"/>
      <c r="E348" s="4"/>
    </row>
    <row r="349" spans="2:5" x14ac:dyDescent="0.25">
      <c r="B349" s="193"/>
      <c r="E349" s="4"/>
    </row>
    <row r="350" spans="2:5" x14ac:dyDescent="0.25">
      <c r="B350" s="193"/>
      <c r="E350" s="4"/>
    </row>
    <row r="351" spans="2:5" x14ac:dyDescent="0.25">
      <c r="B351" s="193"/>
      <c r="E351" s="4"/>
    </row>
    <row r="352" spans="2:5" x14ac:dyDescent="0.25">
      <c r="B352" s="193"/>
      <c r="E352" s="4"/>
    </row>
    <row r="353" spans="2:5" x14ac:dyDescent="0.25">
      <c r="B353" s="193"/>
      <c r="E353" s="4"/>
    </row>
    <row r="354" spans="2:5" x14ac:dyDescent="0.25">
      <c r="B354" s="193"/>
      <c r="E354" s="4"/>
    </row>
    <row r="355" spans="2:5" x14ac:dyDescent="0.25">
      <c r="B355" s="193"/>
      <c r="E355" s="4"/>
    </row>
    <row r="356" spans="2:5" x14ac:dyDescent="0.25">
      <c r="B356" s="193"/>
      <c r="E356" s="4"/>
    </row>
    <row r="357" spans="2:5" x14ac:dyDescent="0.25">
      <c r="B357" s="193"/>
      <c r="E357" s="4"/>
    </row>
    <row r="358" spans="2:5" x14ac:dyDescent="0.25">
      <c r="B358" s="193"/>
      <c r="E358" s="4"/>
    </row>
    <row r="359" spans="2:5" x14ac:dyDescent="0.25">
      <c r="B359" s="193"/>
      <c r="E359" s="4"/>
    </row>
    <row r="360" spans="2:5" x14ac:dyDescent="0.25">
      <c r="B360" s="193"/>
      <c r="E360" s="4"/>
    </row>
    <row r="361" spans="2:5" x14ac:dyDescent="0.25">
      <c r="B361" s="193"/>
      <c r="E361" s="4"/>
    </row>
    <row r="362" spans="2:5" x14ac:dyDescent="0.25">
      <c r="B362" s="193"/>
      <c r="E362" s="4"/>
    </row>
    <row r="363" spans="2:5" x14ac:dyDescent="0.25">
      <c r="B363" s="193"/>
      <c r="E363" s="4"/>
    </row>
    <row r="364" spans="2:5" x14ac:dyDescent="0.25">
      <c r="B364" s="193"/>
      <c r="E364" s="4"/>
    </row>
    <row r="365" spans="2:5" x14ac:dyDescent="0.25">
      <c r="B365" s="193"/>
      <c r="E365" s="4"/>
    </row>
    <row r="366" spans="2:5" x14ac:dyDescent="0.25">
      <c r="B366" s="193"/>
      <c r="E366" s="4"/>
    </row>
    <row r="367" spans="2:5" x14ac:dyDescent="0.25">
      <c r="B367" s="193"/>
      <c r="E367" s="4"/>
    </row>
    <row r="368" spans="2:5" x14ac:dyDescent="0.25">
      <c r="B368" s="193"/>
      <c r="E368" s="4"/>
    </row>
    <row r="369" spans="2:5" x14ac:dyDescent="0.25">
      <c r="B369" s="193"/>
      <c r="E369" s="4"/>
    </row>
    <row r="370" spans="2:5" x14ac:dyDescent="0.25">
      <c r="B370" s="193"/>
      <c r="E370" s="4"/>
    </row>
    <row r="371" spans="2:5" x14ac:dyDescent="0.25">
      <c r="B371" s="193"/>
      <c r="E371" s="4"/>
    </row>
    <row r="372" spans="2:5" x14ac:dyDescent="0.25">
      <c r="B372" s="193"/>
      <c r="E372" s="4"/>
    </row>
    <row r="373" spans="2:5" x14ac:dyDescent="0.25">
      <c r="B373" s="193"/>
      <c r="E373" s="4"/>
    </row>
    <row r="374" spans="2:5" x14ac:dyDescent="0.25">
      <c r="B374" s="193"/>
      <c r="E374" s="4"/>
    </row>
    <row r="375" spans="2:5" x14ac:dyDescent="0.25">
      <c r="B375" s="193"/>
      <c r="E375" s="4"/>
    </row>
    <row r="376" spans="2:5" x14ac:dyDescent="0.25">
      <c r="B376" s="193"/>
      <c r="E376" s="4"/>
    </row>
    <row r="377" spans="2:5" x14ac:dyDescent="0.25">
      <c r="B377" s="193"/>
      <c r="E377" s="4"/>
    </row>
    <row r="378" spans="2:5" x14ac:dyDescent="0.25">
      <c r="B378" s="193"/>
      <c r="E378" s="4"/>
    </row>
    <row r="379" spans="2:5" x14ac:dyDescent="0.25">
      <c r="B379" s="193"/>
      <c r="E379" s="4"/>
    </row>
    <row r="380" spans="2:5" x14ac:dyDescent="0.25">
      <c r="B380" s="193"/>
      <c r="E380" s="4"/>
    </row>
    <row r="381" spans="2:5" x14ac:dyDescent="0.25">
      <c r="B381" s="193"/>
      <c r="E381" s="4"/>
    </row>
    <row r="382" spans="2:5" x14ac:dyDescent="0.25">
      <c r="B382" s="193"/>
      <c r="E382" s="4"/>
    </row>
    <row r="383" spans="2:5" x14ac:dyDescent="0.25">
      <c r="B383" s="193"/>
      <c r="E383" s="4"/>
    </row>
    <row r="384" spans="2:5" x14ac:dyDescent="0.25">
      <c r="B384" s="193"/>
      <c r="E384" s="4"/>
    </row>
    <row r="385" spans="2:5" x14ac:dyDescent="0.25">
      <c r="B385" s="193"/>
      <c r="E385" s="4"/>
    </row>
    <row r="386" spans="2:5" x14ac:dyDescent="0.25">
      <c r="B386" s="193"/>
      <c r="E386" s="4"/>
    </row>
    <row r="387" spans="2:5" x14ac:dyDescent="0.25">
      <c r="B387" s="193"/>
      <c r="E387" s="4"/>
    </row>
    <row r="388" spans="2:5" x14ac:dyDescent="0.25">
      <c r="B388" s="193"/>
      <c r="E388" s="4"/>
    </row>
    <row r="389" spans="2:5" x14ac:dyDescent="0.25">
      <c r="B389" s="193"/>
      <c r="E389" s="4"/>
    </row>
    <row r="390" spans="2:5" x14ac:dyDescent="0.25">
      <c r="B390" s="193"/>
      <c r="E390" s="4"/>
    </row>
    <row r="391" spans="2:5" x14ac:dyDescent="0.25">
      <c r="B391" s="193"/>
      <c r="E391" s="4"/>
    </row>
    <row r="392" spans="2:5" x14ac:dyDescent="0.25">
      <c r="B392" s="193"/>
      <c r="E392" s="4"/>
    </row>
    <row r="393" spans="2:5" x14ac:dyDescent="0.25">
      <c r="B393" s="193"/>
      <c r="E393" s="4"/>
    </row>
    <row r="394" spans="2:5" x14ac:dyDescent="0.25">
      <c r="B394" s="193"/>
      <c r="E394" s="4"/>
    </row>
    <row r="395" spans="2:5" x14ac:dyDescent="0.25">
      <c r="B395" s="193"/>
      <c r="E395" s="4"/>
    </row>
    <row r="396" spans="2:5" x14ac:dyDescent="0.25">
      <c r="B396" s="193"/>
      <c r="E396" s="4"/>
    </row>
    <row r="397" spans="2:5" x14ac:dyDescent="0.25">
      <c r="B397" s="193"/>
      <c r="E397" s="4"/>
    </row>
    <row r="398" spans="2:5" x14ac:dyDescent="0.25">
      <c r="B398" s="193"/>
      <c r="E398" s="4"/>
    </row>
    <row r="399" spans="2:5" x14ac:dyDescent="0.25">
      <c r="B399" s="193"/>
      <c r="E399" s="4"/>
    </row>
    <row r="400" spans="2:5" x14ac:dyDescent="0.25">
      <c r="B400" s="193"/>
      <c r="E400" s="4"/>
    </row>
    <row r="401" spans="2:5" x14ac:dyDescent="0.25">
      <c r="B401" s="193"/>
      <c r="E401" s="4"/>
    </row>
    <row r="402" spans="2:5" x14ac:dyDescent="0.25">
      <c r="B402" s="193"/>
      <c r="E402" s="4"/>
    </row>
    <row r="403" spans="2:5" x14ac:dyDescent="0.25">
      <c r="B403" s="193"/>
      <c r="E403" s="4"/>
    </row>
    <row r="404" spans="2:5" x14ac:dyDescent="0.25">
      <c r="B404" s="193"/>
      <c r="E404" s="4"/>
    </row>
    <row r="405" spans="2:5" x14ac:dyDescent="0.25">
      <c r="B405" s="193"/>
      <c r="E405" s="4"/>
    </row>
    <row r="406" spans="2:5" x14ac:dyDescent="0.25">
      <c r="B406" s="193"/>
      <c r="E406" s="4"/>
    </row>
    <row r="407" spans="2:5" x14ac:dyDescent="0.25">
      <c r="B407" s="193"/>
      <c r="E407" s="4"/>
    </row>
    <row r="408" spans="2:5" x14ac:dyDescent="0.25">
      <c r="B408" s="193"/>
      <c r="E408" s="4"/>
    </row>
    <row r="409" spans="2:5" x14ac:dyDescent="0.25">
      <c r="B409" s="193"/>
      <c r="E409" s="4"/>
    </row>
    <row r="410" spans="2:5" x14ac:dyDescent="0.25">
      <c r="B410" s="193"/>
      <c r="E410" s="4"/>
    </row>
    <row r="411" spans="2:5" x14ac:dyDescent="0.25">
      <c r="B411" s="193"/>
      <c r="E411" s="4"/>
    </row>
    <row r="412" spans="2:5" x14ac:dyDescent="0.25">
      <c r="B412" s="193"/>
      <c r="E412" s="4"/>
    </row>
    <row r="413" spans="2:5" x14ac:dyDescent="0.25">
      <c r="B413" s="193"/>
      <c r="E413" s="4"/>
    </row>
    <row r="414" spans="2:5" x14ac:dyDescent="0.25">
      <c r="B414" s="193"/>
      <c r="E414" s="4"/>
    </row>
    <row r="415" spans="2:5" x14ac:dyDescent="0.25">
      <c r="B415" s="193"/>
      <c r="E415" s="4"/>
    </row>
    <row r="416" spans="2:5" x14ac:dyDescent="0.25">
      <c r="B416" s="193"/>
      <c r="E416" s="4"/>
    </row>
    <row r="417" spans="2:5" x14ac:dyDescent="0.25">
      <c r="B417" s="193"/>
      <c r="E417" s="4"/>
    </row>
    <row r="418" spans="2:5" x14ac:dyDescent="0.25">
      <c r="B418" s="193"/>
      <c r="E418" s="4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7" orientation="portrait" r:id="rId1"/>
  <headerFooter scaleWithDoc="0">
    <oddHeader>&amp;C&amp;"Times New Roman,Bold"&amp;8AS FILED</oddHeader>
    <oddFooter>&amp;L&amp;A&amp;C&amp;"Times New Roman,Regular"&amp;10Page 8.&amp;P&amp;R&amp;F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6193-01C8-4584-AFD9-81E3D5122E9E}">
  <sheetPr>
    <pageSetUpPr fitToPage="1"/>
  </sheetPr>
  <dimension ref="A1:J49"/>
  <sheetViews>
    <sheetView zoomScale="80" zoomScaleNormal="80" workbookViewId="0">
      <selection activeCell="B47" sqref="B47"/>
    </sheetView>
  </sheetViews>
  <sheetFormatPr defaultColWidth="8.85546875" defaultRowHeight="15.75" x14ac:dyDescent="0.25"/>
  <cols>
    <col min="1" max="1" width="5.140625" style="1" bestFit="1" customWidth="1"/>
    <col min="2" max="2" width="79.42578125" style="4" customWidth="1"/>
    <col min="3" max="3" width="25.5703125" style="195" bestFit="1" customWidth="1"/>
    <col min="4" max="4" width="1.5703125" style="4" customWidth="1"/>
    <col min="5" max="5" width="16.85546875" style="4" customWidth="1"/>
    <col min="6" max="6" width="1.5703125" style="4" customWidth="1"/>
    <col min="7" max="7" width="16.85546875" style="4" customWidth="1"/>
    <col min="8" max="8" width="1.5703125" style="4" customWidth="1"/>
    <col min="9" max="9" width="39.42578125" style="4" bestFit="1" customWidth="1"/>
    <col min="10" max="10" width="5.140625" style="4" customWidth="1"/>
    <col min="11" max="16384" width="8.85546875" style="4"/>
  </cols>
  <sheetData>
    <row r="1" spans="1:10" x14ac:dyDescent="0.25">
      <c r="A1" s="214"/>
      <c r="H1" s="1"/>
      <c r="I1" s="1"/>
      <c r="J1" s="1"/>
    </row>
    <row r="2" spans="1:10" x14ac:dyDescent="0.25">
      <c r="B2" s="377" t="s">
        <v>0</v>
      </c>
      <c r="C2" s="380"/>
      <c r="D2" s="380"/>
      <c r="E2" s="380"/>
      <c r="F2" s="380"/>
      <c r="G2" s="380"/>
      <c r="H2" s="380"/>
      <c r="I2" s="380"/>
      <c r="J2" s="2"/>
    </row>
    <row r="3" spans="1:10" x14ac:dyDescent="0.25">
      <c r="B3" s="377" t="s">
        <v>513</v>
      </c>
      <c r="C3" s="380"/>
      <c r="D3" s="380"/>
      <c r="E3" s="380"/>
      <c r="F3" s="380"/>
      <c r="G3" s="380"/>
      <c r="H3" s="380"/>
      <c r="I3" s="380"/>
      <c r="J3" s="2"/>
    </row>
    <row r="4" spans="1:10" x14ac:dyDescent="0.25">
      <c r="B4" s="377" t="s">
        <v>514</v>
      </c>
      <c r="C4" s="380"/>
      <c r="D4" s="380"/>
      <c r="E4" s="380"/>
      <c r="F4" s="380"/>
      <c r="G4" s="380"/>
      <c r="H4" s="380"/>
      <c r="I4" s="380"/>
      <c r="J4" s="2"/>
    </row>
    <row r="5" spans="1:10" x14ac:dyDescent="0.25">
      <c r="B5" s="373" t="s">
        <v>186</v>
      </c>
      <c r="C5" s="373"/>
      <c r="D5" s="373"/>
      <c r="E5" s="373"/>
      <c r="F5" s="373"/>
      <c r="G5" s="373"/>
      <c r="H5" s="373"/>
      <c r="I5" s="373"/>
      <c r="J5" s="2"/>
    </row>
    <row r="6" spans="1:10" x14ac:dyDescent="0.25">
      <c r="B6" s="375" t="s">
        <v>5</v>
      </c>
      <c r="C6" s="375"/>
      <c r="D6" s="375"/>
      <c r="E6" s="375"/>
      <c r="F6" s="375"/>
      <c r="G6" s="375"/>
      <c r="H6" s="375"/>
      <c r="I6" s="375"/>
      <c r="J6" s="3"/>
    </row>
    <row r="7" spans="1:10" x14ac:dyDescent="0.25">
      <c r="B7" s="1"/>
      <c r="D7" s="1"/>
      <c r="E7" s="1"/>
      <c r="F7" s="1"/>
      <c r="G7" s="1"/>
      <c r="H7" s="2"/>
      <c r="I7" s="2"/>
      <c r="J7" s="2"/>
    </row>
    <row r="8" spans="1:10" x14ac:dyDescent="0.25">
      <c r="A8" s="1" t="s">
        <v>6</v>
      </c>
      <c r="B8" s="2"/>
      <c r="C8" s="1" t="s">
        <v>187</v>
      </c>
      <c r="D8" s="1"/>
      <c r="E8" s="1" t="s">
        <v>515</v>
      </c>
      <c r="F8" s="1"/>
      <c r="G8" s="1" t="s">
        <v>516</v>
      </c>
      <c r="H8" s="2"/>
      <c r="I8" s="2"/>
      <c r="J8" s="1" t="s">
        <v>6</v>
      </c>
    </row>
    <row r="9" spans="1:10" x14ac:dyDescent="0.25">
      <c r="A9" s="1" t="s">
        <v>7</v>
      </c>
      <c r="B9" s="2"/>
      <c r="C9" s="8" t="s">
        <v>188</v>
      </c>
      <c r="D9" s="2"/>
      <c r="E9" s="67" t="s">
        <v>517</v>
      </c>
      <c r="F9" s="2"/>
      <c r="G9" s="67" t="s">
        <v>518</v>
      </c>
      <c r="H9" s="2"/>
      <c r="I9" s="8" t="s">
        <v>9</v>
      </c>
      <c r="J9" s="1" t="s">
        <v>7</v>
      </c>
    </row>
    <row r="10" spans="1:10" x14ac:dyDescent="0.25">
      <c r="B10" s="1"/>
      <c r="D10" s="1"/>
      <c r="E10" s="1"/>
      <c r="F10" s="1"/>
      <c r="G10" s="1"/>
      <c r="H10" s="1"/>
      <c r="I10" s="1"/>
      <c r="J10" s="1"/>
    </row>
    <row r="11" spans="1:10" ht="18.75" x14ac:dyDescent="0.25">
      <c r="A11" s="1">
        <v>1</v>
      </c>
      <c r="B11" s="4" t="s">
        <v>519</v>
      </c>
      <c r="C11" s="1" t="s">
        <v>520</v>
      </c>
      <c r="E11" s="75"/>
      <c r="F11" s="22"/>
      <c r="G11" s="69">
        <v>134439.87015384616</v>
      </c>
      <c r="H11" s="22"/>
      <c r="I11" s="10" t="s">
        <v>521</v>
      </c>
      <c r="J11" s="1">
        <f>A11</f>
        <v>1</v>
      </c>
    </row>
    <row r="12" spans="1:10" x14ac:dyDescent="0.25">
      <c r="A12" s="1">
        <f>+A11+1</f>
        <v>2</v>
      </c>
      <c r="C12" s="1"/>
      <c r="E12" s="97"/>
      <c r="F12" s="99"/>
      <c r="G12" s="99"/>
      <c r="H12" s="99"/>
      <c r="I12" s="10"/>
      <c r="J12" s="1">
        <f>+J11+1</f>
        <v>2</v>
      </c>
    </row>
    <row r="13" spans="1:10" x14ac:dyDescent="0.25">
      <c r="A13" s="1">
        <f t="shared" ref="A13:A44" si="0">+A12+1</f>
        <v>3</v>
      </c>
      <c r="B13" s="4" t="s">
        <v>522</v>
      </c>
      <c r="C13" s="1"/>
      <c r="E13" s="204"/>
      <c r="F13" s="205"/>
      <c r="G13" s="206">
        <v>0.38644486377474485</v>
      </c>
      <c r="H13" s="22"/>
      <c r="I13" s="10" t="s">
        <v>523</v>
      </c>
      <c r="J13" s="1">
        <f t="shared" ref="J13:J44" si="1">+J12+1</f>
        <v>3</v>
      </c>
    </row>
    <row r="14" spans="1:10" x14ac:dyDescent="0.25">
      <c r="A14" s="1">
        <f t="shared" si="0"/>
        <v>4</v>
      </c>
      <c r="C14" s="1"/>
      <c r="E14" s="97"/>
      <c r="F14" s="99"/>
      <c r="G14" s="97"/>
      <c r="H14" s="99"/>
      <c r="I14" s="10"/>
      <c r="J14" s="1">
        <f t="shared" si="1"/>
        <v>4</v>
      </c>
    </row>
    <row r="15" spans="1:10" ht="16.5" thickBot="1" x14ac:dyDescent="0.3">
      <c r="A15" s="1">
        <f t="shared" si="0"/>
        <v>5</v>
      </c>
      <c r="B15" s="4" t="s">
        <v>524</v>
      </c>
      <c r="C15" s="1"/>
      <c r="E15" s="203"/>
      <c r="F15" s="99"/>
      <c r="G15" s="207">
        <f>G11*G13</f>
        <v>51953.597307497468</v>
      </c>
      <c r="H15" s="22"/>
      <c r="I15" s="10" t="s">
        <v>525</v>
      </c>
      <c r="J15" s="1">
        <f t="shared" si="1"/>
        <v>5</v>
      </c>
    </row>
    <row r="16" spans="1:10" ht="16.5" thickTop="1" x14ac:dyDescent="0.25">
      <c r="A16" s="1">
        <f t="shared" si="0"/>
        <v>6</v>
      </c>
      <c r="C16" s="1"/>
      <c r="E16" s="20"/>
      <c r="F16" s="1"/>
      <c r="G16" s="1"/>
      <c r="H16" s="1"/>
      <c r="I16" s="10"/>
      <c r="J16" s="1">
        <f t="shared" si="1"/>
        <v>6</v>
      </c>
    </row>
    <row r="17" spans="1:10" ht="18.75" x14ac:dyDescent="0.25">
      <c r="A17" s="1">
        <f t="shared" si="0"/>
        <v>7</v>
      </c>
      <c r="B17" s="4" t="s">
        <v>526</v>
      </c>
      <c r="C17" s="1" t="s">
        <v>527</v>
      </c>
      <c r="D17" s="58"/>
      <c r="E17" s="75"/>
      <c r="F17" s="99"/>
      <c r="G17" s="208">
        <v>100558.3896923077</v>
      </c>
      <c r="H17" s="22"/>
      <c r="I17" s="10" t="s">
        <v>528</v>
      </c>
      <c r="J17" s="1">
        <f t="shared" si="1"/>
        <v>7</v>
      </c>
    </row>
    <row r="18" spans="1:10" x14ac:dyDescent="0.25">
      <c r="A18" s="1">
        <f t="shared" si="0"/>
        <v>8</v>
      </c>
      <c r="C18" s="1"/>
      <c r="E18" s="79"/>
      <c r="F18" s="99"/>
      <c r="G18" s="99"/>
      <c r="H18" s="99"/>
      <c r="I18" s="10"/>
      <c r="J18" s="1">
        <f t="shared" si="1"/>
        <v>8</v>
      </c>
    </row>
    <row r="19" spans="1:10" ht="16.5" thickBot="1" x14ac:dyDescent="0.3">
      <c r="A19" s="1">
        <f t="shared" si="0"/>
        <v>9</v>
      </c>
      <c r="B19" s="4" t="s">
        <v>529</v>
      </c>
      <c r="E19" s="75"/>
      <c r="F19" s="99"/>
      <c r="G19" s="207">
        <f>G13*G17</f>
        <v>38860.273206051555</v>
      </c>
      <c r="H19" s="22"/>
      <c r="I19" s="10" t="s">
        <v>530</v>
      </c>
      <c r="J19" s="1">
        <f t="shared" si="1"/>
        <v>9</v>
      </c>
    </row>
    <row r="20" spans="1:10" ht="16.5" thickTop="1" x14ac:dyDescent="0.25">
      <c r="A20" s="1">
        <f t="shared" si="0"/>
        <v>10</v>
      </c>
      <c r="E20" s="79"/>
      <c r="F20" s="99"/>
      <c r="G20" s="99"/>
      <c r="H20" s="99"/>
      <c r="I20" s="10"/>
      <c r="J20" s="1">
        <f t="shared" si="1"/>
        <v>10</v>
      </c>
    </row>
    <row r="21" spans="1:10" x14ac:dyDescent="0.25">
      <c r="A21" s="1">
        <f t="shared" si="0"/>
        <v>11</v>
      </c>
      <c r="B21" s="63" t="s">
        <v>531</v>
      </c>
      <c r="E21" s="79"/>
      <c r="F21" s="99"/>
      <c r="G21" s="99"/>
      <c r="H21" s="99"/>
      <c r="I21" s="10"/>
      <c r="J21" s="1">
        <f t="shared" si="1"/>
        <v>11</v>
      </c>
    </row>
    <row r="22" spans="1:10" x14ac:dyDescent="0.25">
      <c r="A22" s="1">
        <f t="shared" si="0"/>
        <v>12</v>
      </c>
      <c r="B22" s="4" t="s">
        <v>532</v>
      </c>
      <c r="E22" s="215">
        <f>+'Pg5 Rev True-Up Stmt AH'!E20</f>
        <v>117804.10877000001</v>
      </c>
      <c r="F22" s="14" t="s">
        <v>36</v>
      </c>
      <c r="G22" s="75"/>
      <c r="H22" s="99"/>
      <c r="I22" s="10" t="s">
        <v>655</v>
      </c>
      <c r="J22" s="1">
        <f t="shared" si="1"/>
        <v>12</v>
      </c>
    </row>
    <row r="23" spans="1:10" x14ac:dyDescent="0.25">
      <c r="A23" s="1">
        <f t="shared" si="0"/>
        <v>13</v>
      </c>
      <c r="B23" s="4" t="s">
        <v>534</v>
      </c>
      <c r="E23" s="51">
        <f>'Pg6 As Filed True-Up Stmt AH'!E41</f>
        <v>100674.79858886809</v>
      </c>
      <c r="F23" s="3"/>
      <c r="G23" s="79"/>
      <c r="H23" s="99"/>
      <c r="I23" s="10" t="s">
        <v>535</v>
      </c>
      <c r="J23" s="1">
        <f t="shared" si="1"/>
        <v>13</v>
      </c>
    </row>
    <row r="24" spans="1:10" x14ac:dyDescent="0.25">
      <c r="A24" s="1">
        <f t="shared" si="0"/>
        <v>14</v>
      </c>
      <c r="B24" s="4" t="s">
        <v>536</v>
      </c>
      <c r="E24" s="210">
        <f>'Pg6 As Filed True-Up Stmt AH'!E26</f>
        <v>0</v>
      </c>
      <c r="F24" s="99"/>
      <c r="G24" s="79"/>
      <c r="H24" s="99"/>
      <c r="I24" s="10" t="s">
        <v>537</v>
      </c>
      <c r="J24" s="1">
        <f t="shared" si="1"/>
        <v>14</v>
      </c>
    </row>
    <row r="25" spans="1:10" x14ac:dyDescent="0.25">
      <c r="A25" s="1">
        <f t="shared" si="0"/>
        <v>15</v>
      </c>
      <c r="B25" s="4" t="s">
        <v>538</v>
      </c>
      <c r="E25" s="216">
        <f>SUM(E22:E24)</f>
        <v>218478.90735886811</v>
      </c>
      <c r="F25" s="14" t="s">
        <v>36</v>
      </c>
      <c r="G25" s="58"/>
      <c r="H25" s="10"/>
      <c r="I25" s="10" t="s">
        <v>539</v>
      </c>
      <c r="J25" s="1">
        <f t="shared" si="1"/>
        <v>15</v>
      </c>
    </row>
    <row r="26" spans="1:10" x14ac:dyDescent="0.25">
      <c r="A26" s="1">
        <f t="shared" si="0"/>
        <v>16</v>
      </c>
      <c r="F26" s="1"/>
      <c r="H26" s="1"/>
      <c r="I26" s="10"/>
      <c r="J26" s="1">
        <f t="shared" si="1"/>
        <v>16</v>
      </c>
    </row>
    <row r="27" spans="1:10" x14ac:dyDescent="0.25">
      <c r="A27" s="1">
        <f t="shared" si="0"/>
        <v>17</v>
      </c>
      <c r="B27" s="4" t="s">
        <v>540</v>
      </c>
      <c r="E27" s="211">
        <f>1/8</f>
        <v>0.125</v>
      </c>
      <c r="F27" s="1"/>
      <c r="G27" s="62"/>
      <c r="H27" s="1"/>
      <c r="I27" s="10" t="s">
        <v>541</v>
      </c>
      <c r="J27" s="1">
        <f t="shared" si="1"/>
        <v>17</v>
      </c>
    </row>
    <row r="28" spans="1:10" x14ac:dyDescent="0.25">
      <c r="A28" s="1">
        <f t="shared" si="0"/>
        <v>18</v>
      </c>
      <c r="E28" s="97" t="s">
        <v>1</v>
      </c>
      <c r="F28" s="99"/>
      <c r="G28" s="97"/>
      <c r="H28" s="99"/>
      <c r="I28" s="10"/>
      <c r="J28" s="1">
        <f t="shared" si="1"/>
        <v>18</v>
      </c>
    </row>
    <row r="29" spans="1:10" ht="16.5" thickBot="1" x14ac:dyDescent="0.3">
      <c r="A29" s="1">
        <f t="shared" si="0"/>
        <v>19</v>
      </c>
      <c r="B29" s="4" t="s">
        <v>542</v>
      </c>
      <c r="E29" s="217">
        <f>E25*E27</f>
        <v>27309.863419858513</v>
      </c>
      <c r="F29" s="14" t="s">
        <v>36</v>
      </c>
      <c r="G29" s="203"/>
      <c r="H29" s="99"/>
      <c r="I29" s="1" t="s">
        <v>543</v>
      </c>
      <c r="J29" s="1">
        <f t="shared" si="1"/>
        <v>19</v>
      </c>
    </row>
    <row r="30" spans="1:10" ht="16.5" thickTop="1" x14ac:dyDescent="0.25">
      <c r="A30" s="1">
        <f t="shared" si="0"/>
        <v>20</v>
      </c>
      <c r="E30" s="203"/>
      <c r="F30" s="22"/>
      <c r="G30" s="203"/>
      <c r="H30" s="99"/>
      <c r="I30" s="1"/>
      <c r="J30" s="1">
        <f t="shared" si="1"/>
        <v>20</v>
      </c>
    </row>
    <row r="31" spans="1:10" x14ac:dyDescent="0.25">
      <c r="A31" s="1">
        <f t="shared" si="0"/>
        <v>21</v>
      </c>
      <c r="B31" s="63" t="s">
        <v>544</v>
      </c>
      <c r="E31" s="79"/>
      <c r="F31" s="99"/>
      <c r="G31" s="99"/>
      <c r="H31" s="99"/>
      <c r="I31" s="10"/>
      <c r="J31" s="1">
        <f t="shared" si="1"/>
        <v>21</v>
      </c>
    </row>
    <row r="32" spans="1:10" x14ac:dyDescent="0.25">
      <c r="A32" s="1">
        <f t="shared" si="0"/>
        <v>22</v>
      </c>
      <c r="B32" s="4" t="s">
        <v>536</v>
      </c>
      <c r="E32" s="75">
        <f>E24</f>
        <v>0</v>
      </c>
      <c r="F32" s="99"/>
      <c r="G32" s="75"/>
      <c r="H32" s="99"/>
      <c r="I32" s="10" t="s">
        <v>545</v>
      </c>
      <c r="J32" s="1">
        <f t="shared" si="1"/>
        <v>22</v>
      </c>
    </row>
    <row r="33" spans="1:10" x14ac:dyDescent="0.25">
      <c r="A33" s="1">
        <f t="shared" si="0"/>
        <v>23</v>
      </c>
      <c r="E33" s="212"/>
      <c r="F33" s="99"/>
      <c r="G33" s="75"/>
      <c r="H33" s="99"/>
      <c r="I33" s="10"/>
      <c r="J33" s="1">
        <f t="shared" si="1"/>
        <v>23</v>
      </c>
    </row>
    <row r="34" spans="1:10" x14ac:dyDescent="0.25">
      <c r="A34" s="1">
        <f t="shared" si="0"/>
        <v>24</v>
      </c>
      <c r="B34" s="4" t="s">
        <v>540</v>
      </c>
      <c r="E34" s="213">
        <f>E27</f>
        <v>0.125</v>
      </c>
      <c r="F34" s="1"/>
      <c r="G34" s="62"/>
      <c r="H34" s="1"/>
      <c r="I34" s="10" t="s">
        <v>546</v>
      </c>
      <c r="J34" s="1">
        <f t="shared" si="1"/>
        <v>24</v>
      </c>
    </row>
    <row r="35" spans="1:10" x14ac:dyDescent="0.25">
      <c r="A35" s="1">
        <f t="shared" si="0"/>
        <v>25</v>
      </c>
      <c r="E35" s="62"/>
      <c r="F35" s="1"/>
      <c r="G35" s="62"/>
      <c r="H35" s="1"/>
      <c r="I35" s="10"/>
      <c r="J35" s="1">
        <f t="shared" si="1"/>
        <v>25</v>
      </c>
    </row>
    <row r="36" spans="1:10" x14ac:dyDescent="0.25">
      <c r="A36" s="1">
        <f t="shared" si="0"/>
        <v>26</v>
      </c>
      <c r="B36" s="4" t="s">
        <v>547</v>
      </c>
      <c r="E36" s="58">
        <f>E32*E34</f>
        <v>0</v>
      </c>
      <c r="F36" s="1"/>
      <c r="G36" s="62"/>
      <c r="H36" s="1"/>
      <c r="I36" s="1" t="s">
        <v>548</v>
      </c>
      <c r="J36" s="1">
        <f t="shared" si="1"/>
        <v>26</v>
      </c>
    </row>
    <row r="37" spans="1:10" x14ac:dyDescent="0.25">
      <c r="A37" s="1">
        <f t="shared" si="0"/>
        <v>27</v>
      </c>
      <c r="J37" s="1">
        <f t="shared" si="1"/>
        <v>27</v>
      </c>
    </row>
    <row r="38" spans="1:10" ht="18.75" x14ac:dyDescent="0.25">
      <c r="A38" s="1">
        <f t="shared" si="0"/>
        <v>28</v>
      </c>
      <c r="B38" s="11" t="s">
        <v>549</v>
      </c>
      <c r="C38" s="1"/>
      <c r="E38" s="41">
        <v>9.3026367903775511E-2</v>
      </c>
      <c r="F38" s="3"/>
      <c r="I38" s="1" t="s">
        <v>550</v>
      </c>
      <c r="J38" s="1">
        <f t="shared" si="1"/>
        <v>28</v>
      </c>
    </row>
    <row r="39" spans="1:10" x14ac:dyDescent="0.25">
      <c r="A39" s="1">
        <f t="shared" si="0"/>
        <v>29</v>
      </c>
      <c r="C39" s="1"/>
      <c r="J39" s="1">
        <f t="shared" si="1"/>
        <v>29</v>
      </c>
    </row>
    <row r="40" spans="1:10" ht="19.5" thickBot="1" x14ac:dyDescent="0.3">
      <c r="A40" s="1">
        <f t="shared" si="0"/>
        <v>30</v>
      </c>
      <c r="B40" s="4" t="s">
        <v>551</v>
      </c>
      <c r="C40" s="1"/>
      <c r="E40" s="207">
        <f>E36*E38</f>
        <v>0</v>
      </c>
      <c r="I40" s="1" t="s">
        <v>552</v>
      </c>
      <c r="J40" s="1">
        <f t="shared" si="1"/>
        <v>30</v>
      </c>
    </row>
    <row r="41" spans="1:10" ht="16.5" thickTop="1" x14ac:dyDescent="0.25">
      <c r="A41" s="1">
        <f t="shared" si="0"/>
        <v>31</v>
      </c>
      <c r="C41" s="1"/>
      <c r="E41" s="203"/>
      <c r="I41" s="1"/>
      <c r="J41" s="1">
        <f t="shared" si="1"/>
        <v>31</v>
      </c>
    </row>
    <row r="42" spans="1:10" ht="18.75" x14ac:dyDescent="0.25">
      <c r="A42" s="1">
        <f t="shared" si="0"/>
        <v>32</v>
      </c>
      <c r="B42" s="11" t="s">
        <v>553</v>
      </c>
      <c r="C42" s="1"/>
      <c r="E42" s="41">
        <v>3.692937016901445E-3</v>
      </c>
      <c r="I42" s="1" t="s">
        <v>554</v>
      </c>
      <c r="J42" s="1">
        <f t="shared" si="1"/>
        <v>32</v>
      </c>
    </row>
    <row r="43" spans="1:10" x14ac:dyDescent="0.25">
      <c r="A43" s="1">
        <f t="shared" si="0"/>
        <v>33</v>
      </c>
      <c r="C43" s="1"/>
      <c r="E43" s="203"/>
      <c r="I43" s="1"/>
      <c r="J43" s="1">
        <f t="shared" si="1"/>
        <v>33</v>
      </c>
    </row>
    <row r="44" spans="1:10" ht="19.5" thickBot="1" x14ac:dyDescent="0.3">
      <c r="A44" s="1">
        <f t="shared" si="0"/>
        <v>34</v>
      </c>
      <c r="B44" s="4" t="s">
        <v>555</v>
      </c>
      <c r="C44" s="1"/>
      <c r="E44" s="207">
        <f>E36*E42</f>
        <v>0</v>
      </c>
      <c r="I44" s="1" t="s">
        <v>556</v>
      </c>
      <c r="J44" s="1">
        <f t="shared" si="1"/>
        <v>34</v>
      </c>
    </row>
    <row r="45" spans="1:10" ht="16.5" thickTop="1" x14ac:dyDescent="0.25">
      <c r="C45" s="1"/>
      <c r="E45" s="203"/>
      <c r="I45" s="1"/>
      <c r="J45" s="1"/>
    </row>
    <row r="46" spans="1:10" x14ac:dyDescent="0.25">
      <c r="A46" s="14" t="s">
        <v>36</v>
      </c>
      <c r="B46" s="221" t="s">
        <v>665</v>
      </c>
      <c r="C46" s="1"/>
    </row>
    <row r="47" spans="1:10" ht="18.75" x14ac:dyDescent="0.25">
      <c r="A47" s="35">
        <v>1</v>
      </c>
      <c r="B47" s="4" t="s">
        <v>557</v>
      </c>
      <c r="C47" s="1"/>
    </row>
    <row r="48" spans="1:10" ht="18.75" x14ac:dyDescent="0.25">
      <c r="A48" s="35">
        <v>2</v>
      </c>
      <c r="B48" s="4" t="s">
        <v>558</v>
      </c>
      <c r="C48" s="1"/>
    </row>
    <row r="49" spans="1:2" x14ac:dyDescent="0.25">
      <c r="A49" s="2"/>
      <c r="B49" s="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25" footer="0.25"/>
  <pageSetup scale="52" orientation="portrait" r:id="rId1"/>
  <headerFooter scaleWithDoc="0">
    <oddHeader>&amp;C&amp;"Times New Roman,Bold"&amp;8REVISED</oddHeader>
    <oddFooter>&amp;L&amp;A&amp;CPage 9.&amp;P&amp;R&amp;F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B143E0-7804-42EA-84C0-271CABD50034}">
  <ds:schemaRefs>
    <ds:schemaRef ds:uri="http://schemas.microsoft.com/office/2006/metadata/properties"/>
    <ds:schemaRef ds:uri="http://schemas.microsoft.com/office/infopath/2007/PartnerControls"/>
    <ds:schemaRef ds:uri="1ee868c9-5247-4011-927d-9c68ed1e53dd"/>
    <ds:schemaRef ds:uri="d3533485-01ac-4c85-a144-d07c02817ce0"/>
  </ds:schemaRefs>
</ds:datastoreItem>
</file>

<file path=customXml/itemProps2.xml><?xml version="1.0" encoding="utf-8"?>
<ds:datastoreItem xmlns:ds="http://schemas.openxmlformats.org/officeDocument/2006/customXml" ds:itemID="{47C81B81-7D82-43A4-9F1E-C15B2FBEC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118B7-89FF-4574-B271-4E350F45B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Pg1 TO6 C1 Error Correction</vt:lpstr>
      <vt:lpstr>Pg2 BK-1 Comparison TO6 C1 </vt:lpstr>
      <vt:lpstr>Pg3 Rev BK-1 TO6 C1</vt:lpstr>
      <vt:lpstr>Pg4 As Filed BK-1 TO6 C1</vt:lpstr>
      <vt:lpstr>Pg5 Rev True-Up Stmt AH</vt:lpstr>
      <vt:lpstr>Pg6 As Filed True-Up Stmt AH</vt:lpstr>
      <vt:lpstr>Pg7 Rev AH-1</vt:lpstr>
      <vt:lpstr>Pg8 As Filed AH-1</vt:lpstr>
      <vt:lpstr>Pg9 Rev True-Up Stmt AL</vt:lpstr>
      <vt:lpstr>Pg10 As Filed True-Up Stmt AL</vt:lpstr>
      <vt:lpstr>Pg 11 Rev Stmt AV</vt:lpstr>
      <vt:lpstr>Pg 12 As Filed Stmt AV</vt:lpstr>
      <vt:lpstr>Pg13 TO6 C1 Int Calc</vt:lpstr>
      <vt:lpstr>FERC Interest Rates</vt:lpstr>
      <vt:lpstr>'Pg 11 Rev Stmt AV'!Print_Area</vt:lpstr>
      <vt:lpstr>'Pg 12 As Filed Stmt AV'!Print_Area</vt:lpstr>
      <vt:lpstr>'Pg10 As Filed True-Up Stmt AL'!Print_Area</vt:lpstr>
      <vt:lpstr>'Pg13 TO6 C1 Int Calc'!Print_Area</vt:lpstr>
      <vt:lpstr>'Pg2 BK-1 Comparison TO6 C1 '!Print_Area</vt:lpstr>
      <vt:lpstr>'Pg4 As Filed BK-1 TO6 C1'!Print_Area</vt:lpstr>
      <vt:lpstr>'Pg6 As Filed True-Up Stmt AH'!Print_Area</vt:lpstr>
      <vt:lpstr>'Pg8 As Filed AH-1'!Print_Area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Currey, Adam P</dc:creator>
  <cp:lastModifiedBy>Pham, Jenny L.</cp:lastModifiedBy>
  <cp:lastPrinted>2026-06-10T08:44:45Z</cp:lastPrinted>
  <dcterms:created xsi:type="dcterms:W3CDTF">2026-06-01T23:19:32Z</dcterms:created>
  <dcterms:modified xsi:type="dcterms:W3CDTF">2026-06-10T08:44:53Z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2026-06-01T23:31:12Z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b6d8d151-b2fb-4c78-bda8-6ca46d099377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  <property fmtid="{D5CDD505-2E9C-101B-9397-08002B2CF9AE}" pid="12" name="ContentTypeId">
    <vt:lpwstr>0x010100A535CF2B8EB50246BC563305BEF1695D</vt:lpwstr>
  </property>
</Properties>
</file>