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115" documentId="8_{57FA11A8-C108-45EF-BBBF-D1897059FC11}" xr6:coauthVersionLast="47" xr6:coauthVersionMax="47" xr10:uidLastSave="{47621DD8-CA8E-40B9-A489-5C8D33281B08}"/>
  <bookViews>
    <workbookView xWindow="-28920" yWindow="-120" windowWidth="29040" windowHeight="15720" tabRatio="789" xr2:uid="{71AA2854-DC42-4DAF-9309-4F58E93684D5}"/>
  </bookViews>
  <sheets>
    <sheet name="Pg1 TO6 C1 All Rate Base Adjs" sheetId="6" r:id="rId1"/>
    <sheet name="Pg2 BK-1 Comparison TO6 C1 " sheetId="10" r:id="rId2"/>
    <sheet name="Pg3 BK-1 TO6 C1_Revised" sheetId="9" r:id="rId3"/>
    <sheet name="Pg4 BK-1 TO6 C1_As Filed" sheetId="8" r:id="rId4"/>
    <sheet name="Pg5 Rev Stmt AV" sheetId="7" r:id="rId5"/>
    <sheet name="Pg6 True-Up Stmt AV_As Filed" sheetId="3" r:id="rId6"/>
    <sheet name="Pg7 TO6 C1 Int Calc" sheetId="5" r:id="rId7"/>
    <sheet name="FERC Interest Rates" sheetId="4" r:id="rId8"/>
  </sheets>
  <externalReferences>
    <externalReference r:id="rId9"/>
  </externalReferences>
  <definedNames>
    <definedName name="____May2007" localSheetId="3">{"2002Frcst","05Month",FALSE,"Frcst Format 2002"}</definedName>
    <definedName name="____May2007" localSheetId="5">{"2002Frcst","05Month",FALSE,"Frcst Format 2002"}</definedName>
    <definedName name="____May2007">{"2002Frcst","05Month",FALSE,"Frcst Format 2002"}</definedName>
    <definedName name="___May2007" localSheetId="3">{"2002Frcst","05Month",FALSE,"Frcst Format 2002"}</definedName>
    <definedName name="___May2007" localSheetId="5">{"2002Frcst","05Month",FALSE,"Frcst Format 2002"}</definedName>
    <definedName name="___May2007">{"2002Frcst","05Month",FALSE,"Frcst Format 2002"}</definedName>
    <definedName name="__FDS_HYPERLINK_TOGGLE_STATE__">"ON"</definedName>
    <definedName name="__May2007" localSheetId="3">{"2002Frcst","05Month",FALSE,"Frcst Format 2002"}</definedName>
    <definedName name="__May2007" localSheetId="5">{"2002Frcst","05Month",FALSE,"Frcst Format 2002"}</definedName>
    <definedName name="__May2007">{"2002Frcst","05Month",FALSE,"Frcst Format 2002"}</definedName>
    <definedName name="_AtRisk_SimSetting_AutomaticallyGenerateReports">FALSE</definedName>
    <definedName name="_AtRisk_SimSetting_AutomaticResultsDisplayMode">1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16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1</definedName>
    <definedName name="_AtRisk_SimSetting_StdRecalcWithoutRiskStatic">0</definedName>
    <definedName name="_AtRisk_SimSetting_StdRecalcWithoutRiskStaticPercentile">0.5</definedName>
    <definedName name="_May2007" localSheetId="3">{"2002Frcst","05Month",FALSE,"Frcst Format 2002"}</definedName>
    <definedName name="_May2007" localSheetId="5">{"2002Frcst","05Month",FALSE,"Frcst Format 2002"}</definedName>
    <definedName name="_May2007">{"2002Frcst","05Month",FALSE,"Frcst Format 2002"}</definedName>
    <definedName name="_Order1">255</definedName>
    <definedName name="_Order2">255</definedName>
    <definedName name="abc">"3Q12KMQDU0T4XKGIPPUR4OEMV"</definedName>
    <definedName name="anscount">2</definedName>
    <definedName name="AS2DocOpenMode">"AS2DocumentEdit"</definedName>
    <definedName name="AS2HasNoAutoHeaderFooter">" "</definedName>
    <definedName name="AS2NamedRange">3</definedName>
    <definedName name="AS2ReportLS">1</definedName>
    <definedName name="AS2SyncStepLS">0</definedName>
    <definedName name="AS2VersionLS">300</definedName>
    <definedName name="BG_Del">15</definedName>
    <definedName name="BG_Ins">4</definedName>
    <definedName name="BG_Mod">6</definedName>
    <definedName name="CBWorkbookPriority">-21190210</definedName>
    <definedName name="ddf" localSheetId="3">{"2002Frcst","06Month",FALSE,"Frcst Format 2002"}</definedName>
    <definedName name="ddf" localSheetId="5">{"2002Frcst","06Month",FALSE,"Frcst Format 2002"}</definedName>
    <definedName name="ddf">{"2002Frcst","06Month",FALSE,"Frcst Format 2002"}</definedName>
    <definedName name="ev.Calculation">-4105</definedName>
    <definedName name="ev.Initialized">FALSE</definedName>
    <definedName name="EV__LASTREFTIME__">39504.3191203704</definedName>
    <definedName name="hn.ExtDb">FALSE</definedName>
    <definedName name="hn.ModelType">"DEAL"</definedName>
    <definedName name="hn.ModelVersion">1</definedName>
    <definedName name="hn.NoUpload">0</definedName>
    <definedName name="HTML_Control1" localSheetId="3">{"'Attachment'!$A$1:$L$49"}</definedName>
    <definedName name="HTML_Control1" localSheetId="5">{"'Attachment'!$A$1:$L$49"}</definedName>
    <definedName name="HTML_Control1">{"'Attachment'!$A$1:$L$49"}</definedName>
    <definedName name="HTML_Control2" localSheetId="3">{"'Attachment'!$A$1:$L$49"}</definedName>
    <definedName name="HTML_Control2" localSheetId="5">{"'Attachment'!$A$1:$L$49"}</definedName>
    <definedName name="HTML_Control2">{"'Attachment'!$A$1:$L$49"}</definedName>
    <definedName name="HTML_Control3" localSheetId="3">{"'Attachment'!$A$1:$L$49"}</definedName>
    <definedName name="HTML_Control3" localSheetId="5">{"'Attachment'!$A$1:$L$49"}</definedName>
    <definedName name="HTML_Control3">{"'Attachment'!$A$1:$L$49"}</definedName>
    <definedName name="IQ_ACCOUNT_CHANGE">"c1449"</definedName>
    <definedName name="IQ_ACCOUNTING_STANDARD">"c4539"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CAGR">"c6159"</definedName>
    <definedName name="IQ_ACCT_RECV_10YR_ANN_GROWTH">"c1924"</definedName>
    <definedName name="IQ_ACCT_RECV_1YR_ANN_GROWTH">"c1919"</definedName>
    <definedName name="IQ_ACCT_RECV_2YR_ANN_CAGR">"c6155"</definedName>
    <definedName name="IQ_ACCT_RECV_2YR_ANN_GROWTH">"c1920"</definedName>
    <definedName name="IQ_ACCT_RECV_3YR_ANN_CAGR">"c6156"</definedName>
    <definedName name="IQ_ACCT_RECV_3YR_ANN_GROWTH">"c1921"</definedName>
    <definedName name="IQ_ACCT_RECV_5YR_ANN_CAGR">"c6157"</definedName>
    <definedName name="IQ_ACCT_RECV_5YR_ANN_GROWTH">"c1922"</definedName>
    <definedName name="IQ_ACCT_RECV_7YR_ANN_CAGR">"c6158"</definedName>
    <definedName name="IQ_ACCT_RECV_7YR_ANN_GROWTH">"c1923"</definedName>
    <definedName name="IQ_ACCUM_DEP">"c1340"</definedName>
    <definedName name="IQ_ACCUMULATED_PENSION_OBLIGATION">"c2244"</definedName>
    <definedName name="IQ_ACCUMULATED_PENSION_OBLIGATION_DOMESTIC">"c2657"</definedName>
    <definedName name="IQ_ACCUMULATED_PENSION_OBLIGATION_FOREIGN">"c2665"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DIN">"AUTO"</definedName>
    <definedName name="IQ_ADJ_AVG_BANK_ASSETS">"c2671"</definedName>
    <definedName name="IQ_ADMIN_RATIO">"c2784"</definedName>
    <definedName name="IQ_ADVERTISING">"c2246"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">"c6195"</definedName>
    <definedName name="IQ_AE_REIT">"c13"</definedName>
    <definedName name="IQ_AE_UTI">"c14"</definedName>
    <definedName name="IQ_AH_EARNED">"c2744"</definedName>
    <definedName name="IQ_AH_POLICY_BENEFITS_EXP">"c2789"</definedName>
    <definedName name="IQ_AIR_AIRPLANES_NOT_IN_SERVICE">"c2842"</definedName>
    <definedName name="IQ_AIR_AIRPLANES_SUBLEASED">"c2841"</definedName>
    <definedName name="IQ_AIR_ASK">"c2813"</definedName>
    <definedName name="IQ_AIR_ASK_INCREASE">"c2826"</definedName>
    <definedName name="IQ_AIR_ASM">"c2812"</definedName>
    <definedName name="IQ_AIR_ASM_INCREASE">"c2825"</definedName>
    <definedName name="IQ_AIR_AVG_AGE">"c2843"</definedName>
    <definedName name="IQ_AIR_BREAK_EVEN_FACTOR">"c2822"</definedName>
    <definedName name="IQ_AIR_CAPITAL_LEASE">"c2833"</definedName>
    <definedName name="IQ_AIR_COMPLETION_FACTOR">"c2824"</definedName>
    <definedName name="IQ_AIR_ENPLANED_PSGRS">"c2809"</definedName>
    <definedName name="IQ_AIR_FUEL_CONSUMED">"c2806"</definedName>
    <definedName name="IQ_AIR_FUEL_CONSUMED_L">"c2807"</definedName>
    <definedName name="IQ_AIR_FUEL_COST">"c2803"</definedName>
    <definedName name="IQ_AIR_FUEL_COST_L">"c2804"</definedName>
    <definedName name="IQ_AIR_FUEL_EXP">"c2802"</definedName>
    <definedName name="IQ_AIR_FUEL_EXP_PERCENT">"c2805"</definedName>
    <definedName name="IQ_AIR_LEASED">"c2835"</definedName>
    <definedName name="IQ_AIR_LOAD_FACTOR">"c2823"</definedName>
    <definedName name="IQ_AIR_NEW_AIRPLANES">"c2839"</definedName>
    <definedName name="IQ_AIR_OPER_EXP_ASK">"c2821"</definedName>
    <definedName name="IQ_AIR_OPER_EXP_ASM">"c2820"</definedName>
    <definedName name="IQ_AIR_OPER_LEASE">"c2834"</definedName>
    <definedName name="IQ_AIR_OPER_REV_YIELD_ASK">"c2819"</definedName>
    <definedName name="IQ_AIR_OPER_REV_YIELD_ASM">"c2818"</definedName>
    <definedName name="IQ_AIR_OPTIONS">"c2837"</definedName>
    <definedName name="IQ_AIR_ORDERS">"c2836"</definedName>
    <definedName name="IQ_AIR_OWNED">"c2832"</definedName>
    <definedName name="IQ_AIR_PSGR_REV_YIELD_ASK">"c2817"</definedName>
    <definedName name="IQ_AIR_PSGR_REV_YIELD_ASM">"c2816"</definedName>
    <definedName name="IQ_AIR_PSGR_REV_YIELD_RPK">"c2815"</definedName>
    <definedName name="IQ_AIR_PSGR_REV_YIELD_RPM">"c2814"</definedName>
    <definedName name="IQ_AIR_PURCHASE_RIGHTS">"c2838"</definedName>
    <definedName name="IQ_AIR_RETIRED_AIRPLANES">"c2840"</definedName>
    <definedName name="IQ_AIR_REV_PSGRS_CARRIED">"c2808"</definedName>
    <definedName name="IQ_AIR_REV_SCHEDULED_SERVICE">"c2830"</definedName>
    <definedName name="IQ_AIR_RPK">"c2811"</definedName>
    <definedName name="IQ_AIR_RPM">"c2810"</definedName>
    <definedName name="IQ_AIR_STAGE_LENGTH">"c2828"</definedName>
    <definedName name="IQ_AIR_STAGE_LENGTH_KM">"c2829"</definedName>
    <definedName name="IQ_AIR_TOTAL">"c2831"</definedName>
    <definedName name="IQ_AIR_UTILIZATION">"c2827"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CAGR">"c6035"</definedName>
    <definedName name="IQ_ALLOWANCE_10YR_ANN_GROWTH">"c18"</definedName>
    <definedName name="IQ_ALLOWANCE_1YR_ANN_GROWTH">"c19"</definedName>
    <definedName name="IQ_ALLOWANCE_2YR_ANN_CAGR">"c6036"</definedName>
    <definedName name="IQ_ALLOWANCE_2YR_ANN_GROWTH">"c20"</definedName>
    <definedName name="IQ_ALLOWANCE_3YR_ANN_CAGR">"c6037"</definedName>
    <definedName name="IQ_ALLOWANCE_3YR_ANN_GROWTH">"c21"</definedName>
    <definedName name="IQ_ALLOWANCE_5YR_ANN_CAGR">"c6038"</definedName>
    <definedName name="IQ_ALLOWANCE_5YR_ANN_GROWTH">"c22"</definedName>
    <definedName name="IQ_ALLOWANCE_7YR_ANN_CAGR">"c6039"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MT_OUT">"c2145"</definedName>
    <definedName name="IQ_ANNU_DISTRIBUTION_UNIT">"c3004"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">"c6196"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">"c6197"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">"c6198"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">"c6199"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SSUMED_AH_EARNED">"c2741"</definedName>
    <definedName name="IQ_ASSUMED_EARNED">"c2731"</definedName>
    <definedName name="IQ_ASSUMED_LIFE_EARNED">"c2736"</definedName>
    <definedName name="IQ_ASSUMED_LIFE_IN_FORCE">"c2766"</definedName>
    <definedName name="IQ_ASSUMED_PC_EARNED">"c2746"</definedName>
    <definedName name="IQ_ASSUMED_WRITTEN">"c2725"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BROKER_REC_NO_REUT">"c5315"</definedName>
    <definedName name="IQ_AVG_BROKER_REC_REUT">"c3630"</definedName>
    <definedName name="IQ_AVG_DAILY_VOL">"c65"</definedName>
    <definedName name="IQ_AVG_EMPLOYEES">"c6019"</definedName>
    <definedName name="IQ_AVG_INDUSTRY_REC">"c4455"</definedName>
    <definedName name="IQ_AVG_INDUSTRY_REC_NO">"c4454"</definedName>
    <definedName name="IQ_AVG_INT_BEAR_LIAB">"c66"</definedName>
    <definedName name="IQ_AVG_INT_BEAR_LIAB_10YR_ANN_CAGR">"c6040"</definedName>
    <definedName name="IQ_AVG_INT_BEAR_LIAB_10YR_ANN_GROWTH">"c67"</definedName>
    <definedName name="IQ_AVG_INT_BEAR_LIAB_1YR_ANN_GROWTH">"c68"</definedName>
    <definedName name="IQ_AVG_INT_BEAR_LIAB_2YR_ANN_CAGR">"c6041"</definedName>
    <definedName name="IQ_AVG_INT_BEAR_LIAB_2YR_ANN_GROWTH">"c69"</definedName>
    <definedName name="IQ_AVG_INT_BEAR_LIAB_3YR_ANN_CAGR">"c6042"</definedName>
    <definedName name="IQ_AVG_INT_BEAR_LIAB_3YR_ANN_GROWTH">"c70"</definedName>
    <definedName name="IQ_AVG_INT_BEAR_LIAB_5YR_ANN_CAGR">"c6043"</definedName>
    <definedName name="IQ_AVG_INT_BEAR_LIAB_5YR_ANN_GROWTH">"c71"</definedName>
    <definedName name="IQ_AVG_INT_BEAR_LIAB_7YR_ANN_CAGR">"c6044"</definedName>
    <definedName name="IQ_AVG_INT_BEAR_LIAB_7YR_ANN_GROWTH">"c72"</definedName>
    <definedName name="IQ_AVG_INT_EARN_ASSETS">"c73"</definedName>
    <definedName name="IQ_AVG_INT_EARN_ASSETS_10YR_ANN_CAGR">"c6045"</definedName>
    <definedName name="IQ_AVG_INT_EARN_ASSETS_10YR_ANN_GROWTH">"c74"</definedName>
    <definedName name="IQ_AVG_INT_EARN_ASSETS_1YR_ANN_GROWTH">"c75"</definedName>
    <definedName name="IQ_AVG_INT_EARN_ASSETS_2YR_ANN_CAGR">"c6046"</definedName>
    <definedName name="IQ_AVG_INT_EARN_ASSETS_2YR_ANN_GROWTH">"c76"</definedName>
    <definedName name="IQ_AVG_INT_EARN_ASSETS_3YR_ANN_CAGR">"c6047"</definedName>
    <definedName name="IQ_AVG_INT_EARN_ASSETS_3YR_ANN_GROWTH">"c77"</definedName>
    <definedName name="IQ_AVG_INT_EARN_ASSETS_5YR_ANN_CAGR">"c6048"</definedName>
    <definedName name="IQ_AVG_INT_EARN_ASSETS_5YR_ANN_GROWTH">"c78"</definedName>
    <definedName name="IQ_AVG_INT_EARN_ASSETS_7YR_ANN_CAGR">"c6049"</definedName>
    <definedName name="IQ_AVG_INT_EARN_ASSETS_7YR_ANN_GROWTH">"c79"</definedName>
    <definedName name="IQ_AVG_MKTCAP">"c80"</definedName>
    <definedName name="IQ_AVG_PRICE">"c81"</definedName>
    <definedName name="IQ_AVG_PRICE_TARGET">"c82"</definedName>
    <definedName name="IQ_AVG_SHAREOUTSTANDING">"c83"</definedName>
    <definedName name="IQ_AVG_TEMP_EMPLOYEES">"c6020"</definedName>
    <definedName name="IQ_AVG_TEV">"c84"</definedName>
    <definedName name="IQ_AVG_VOLUME">"c1346"</definedName>
    <definedName name="IQ_BANK_DEBT">"c2544"</definedName>
    <definedName name="IQ_BANK_DEBT_PCT">"c2545"</definedName>
    <definedName name="IQ_BASIC_EPS_EXCL">"c85"</definedName>
    <definedName name="IQ_BASIC_EPS_INCL">"c86"</definedName>
    <definedName name="IQ_BASIC_NORMAL_EPS">"c1592"</definedName>
    <definedName name="IQ_BASIC_OUTSTANDING_CURRENT_EST">"c4128"</definedName>
    <definedName name="IQ_BASIC_OUTSTANDING_CURRENT_HIGH_EST">"c4129"</definedName>
    <definedName name="IQ_BASIC_OUTSTANDING_CURRENT_LOW_EST">"c4130"</definedName>
    <definedName name="IQ_BASIC_OUTSTANDING_CURRENT_MEDIAN_EST">"c4131"</definedName>
    <definedName name="IQ_BASIC_OUTSTANDING_CURRENT_NUM_EST">"c4132"</definedName>
    <definedName name="IQ_BASIC_OUTSTANDING_CURRENT_STDDEV_EST">"c4133"</definedName>
    <definedName name="IQ_BASIC_OUTSTANDING_EST">"c4134"</definedName>
    <definedName name="IQ_BASIC_OUTSTANDING_HIGH_EST">"c4135"</definedName>
    <definedName name="IQ_BASIC_OUTSTANDING_LOW_EST">"c4136"</definedName>
    <definedName name="IQ_BASIC_OUTSTANDING_MEDIAN_EST">"c4137"</definedName>
    <definedName name="IQ_BASIC_OUTSTANDING_NUM_EST">"c4138"</definedName>
    <definedName name="IQ_BASIC_OUTSTANDING_STDDEV_EST">"c4139"</definedName>
    <definedName name="IQ_BASIC_WEIGHT">"c87"</definedName>
    <definedName name="IQ_BASIC_WEIGHT_EST">"c4140"</definedName>
    <definedName name="IQ_BASIC_WEIGHT_GUIDANCE">"c4141"</definedName>
    <definedName name="IQ_BASIC_WEIGHT_HIGH_EST">"c4142"</definedName>
    <definedName name="IQ_BASIC_WEIGHT_LOW_EST">"c4143"</definedName>
    <definedName name="IQ_BASIC_WEIGHT_MEDIAN_EST">"c4144"</definedName>
    <definedName name="IQ_BASIC_WEIGHT_NUM_EST">"c4145"</definedName>
    <definedName name="IQ_BASIC_WEIGHT_STDDEV_EST">"c4146"</definedName>
    <definedName name="IQ_BENCHMARK_SECURITY">"c2154"</definedName>
    <definedName name="IQ_BENCHMARK_SPRD">"c2153"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OND_COUPON">"c2183"</definedName>
    <definedName name="IQ_BOND_COUPON_TYPE">"c2184"</definedName>
    <definedName name="IQ_BOND_PRICE">"c2162"</definedName>
    <definedName name="IQ_BROK_COMISSION">"c98"</definedName>
    <definedName name="IQ_BROK_COMMISSION">"c3514"</definedName>
    <definedName name="IQ_BUILDINGS">"c99"</definedName>
    <definedName name="IQ_BUS_SEG_ASSETS">"c4067"</definedName>
    <definedName name="IQ_BUS_SEG_ASSETS_ABS">"c4089"</definedName>
    <definedName name="IQ_BUS_SEG_ASSETS_TOTAL">"c4112"</definedName>
    <definedName name="IQ_BUS_SEG_CAPEX">"c4079"</definedName>
    <definedName name="IQ_BUS_SEG_CAPEX_ABS">"c4101"</definedName>
    <definedName name="IQ_BUS_SEG_CAPEX_TOTAL">"c4116"</definedName>
    <definedName name="IQ_BUS_SEG_DA">"c4078"</definedName>
    <definedName name="IQ_BUS_SEG_DA_ABS">"c4100"</definedName>
    <definedName name="IQ_BUS_SEG_DA_TOTAL">"c4115"</definedName>
    <definedName name="IQ_BUS_SEG_EARNINGS_OP">"c4063"</definedName>
    <definedName name="IQ_BUS_SEG_EARNINGS_OP_ABS">"c4085"</definedName>
    <definedName name="IQ_BUS_SEG_EARNINGS_OP_TOTAL">"c4108"</definedName>
    <definedName name="IQ_BUS_SEG_EBT">"c4064"</definedName>
    <definedName name="IQ_BUS_SEG_EBT_ABS">"c4086"</definedName>
    <definedName name="IQ_BUS_SEG_EBT_TOTAL">"c4110"</definedName>
    <definedName name="IQ_BUS_SEG_GP">"c4066"</definedName>
    <definedName name="IQ_BUS_SEG_GP_ABS">"c4088"</definedName>
    <definedName name="IQ_BUS_SEG_GP_TOTAL">"c4109"</definedName>
    <definedName name="IQ_BUS_SEG_INC_TAX">"c4077"</definedName>
    <definedName name="IQ_BUS_SEG_INC_TAX_ABS">"c4099"</definedName>
    <definedName name="IQ_BUS_SEG_INC_TAX_TOTAL">"c4114"</definedName>
    <definedName name="IQ_BUS_SEG_INTEREST_EXP">"c4076"</definedName>
    <definedName name="IQ_BUS_SEG_INTEREST_EXP_ABS">"c4098"</definedName>
    <definedName name="IQ_BUS_SEG_INTEREST_EXP_TOTAL">"c4113"</definedName>
    <definedName name="IQ_BUS_SEG_NAME">"c5482"</definedName>
    <definedName name="IQ_BUS_SEG_NAME_ABS">"c5483"</definedName>
    <definedName name="IQ_BUS_SEG_NI">"c4065"</definedName>
    <definedName name="IQ_BUS_SEG_NI_ABS">"c4087"</definedName>
    <definedName name="IQ_BUS_SEG_NI_TOTAL">"c4111"</definedName>
    <definedName name="IQ_BUS_SEG_OPER_INC">"c4062"</definedName>
    <definedName name="IQ_BUS_SEG_OPER_INC_ABS">"c4084"</definedName>
    <definedName name="IQ_BUS_SEG_OPER_INC_TOTAL">"c4107"</definedName>
    <definedName name="IQ_BUS_SEG_REV">"c4068"</definedName>
    <definedName name="IQ_BUS_SEG_REV_ABS">"c4090"</definedName>
    <definedName name="IQ_BUS_SEG_REV_TOTAL">"c4106"</definedName>
    <definedName name="IQ_BUSINESS_DESCRIPTION">"c322"</definedName>
    <definedName name="IQ_BV_EST">"c5624"</definedName>
    <definedName name="IQ_BV_HIGH_EST">"c5626"</definedName>
    <definedName name="IQ_BV_LOW_EST">"c5627"</definedName>
    <definedName name="IQ_BV_MEDIAN_EST">"c5625"</definedName>
    <definedName name="IQ_BV_NUM_EST">"c5628"</definedName>
    <definedName name="IQ_BV_OVER_SHARES">"c1349"</definedName>
    <definedName name="IQ_BV_SHARE">"c100"</definedName>
    <definedName name="IQ_BV_SHARE_ACT_OR_EST">"c3587"</definedName>
    <definedName name="IQ_BV_SHARE_ACT_OR_EST_REUT">"c5477"</definedName>
    <definedName name="IQ_BV_SHARE_EST">"c3541"</definedName>
    <definedName name="IQ_BV_SHARE_EST_REUT">"c5439"</definedName>
    <definedName name="IQ_BV_SHARE_HIGH_EST">"c3542"</definedName>
    <definedName name="IQ_BV_SHARE_HIGH_EST_REUT">"c5441"</definedName>
    <definedName name="IQ_BV_SHARE_LOW_EST">"c3543"</definedName>
    <definedName name="IQ_BV_SHARE_LOW_EST_REUT">"c5442"</definedName>
    <definedName name="IQ_BV_SHARE_MEDIAN_EST">"c3544"</definedName>
    <definedName name="IQ_BV_SHARE_MEDIAN_EST_REUT">"c5440"</definedName>
    <definedName name="IQ_BV_SHARE_NUM_EST">"c3539"</definedName>
    <definedName name="IQ_BV_SHARE_NUM_EST_REUT">"c5443"</definedName>
    <definedName name="IQ_BV_SHARE_STDDEV_EST">"c3540"</definedName>
    <definedName name="IQ_BV_SHARE_STDDEV_EST_REUT">"c5444"</definedName>
    <definedName name="IQ_BV_STDDEV_EST">"c5629"</definedName>
    <definedName name="IQ_CABLE_ARPU">"c2869"</definedName>
    <definedName name="IQ_CABLE_ARPU_ANALOG">"c2864"</definedName>
    <definedName name="IQ_CABLE_ARPU_BASIC">"c2866"</definedName>
    <definedName name="IQ_CABLE_ARPU_BBAND">"c2867"</definedName>
    <definedName name="IQ_CABLE_ARPU_DIG">"c2865"</definedName>
    <definedName name="IQ_CABLE_ARPU_PHONE">"c2868"</definedName>
    <definedName name="IQ_CABLE_BASIC_PENETRATION">"c2850"</definedName>
    <definedName name="IQ_CABLE_BBAND_PENETRATION">"c2852"</definedName>
    <definedName name="IQ_CABLE_BBAND_PENETRATION_THP">"c2851"</definedName>
    <definedName name="IQ_CABLE_CHURN">"c2874"</definedName>
    <definedName name="IQ_CABLE_CHURN_BASIC">"c2871"</definedName>
    <definedName name="IQ_CABLE_CHURN_BBAND">"c2872"</definedName>
    <definedName name="IQ_CABLE_CHURN_DIG">"c2870"</definedName>
    <definedName name="IQ_CABLE_CHURN_PHONE">"c2873"</definedName>
    <definedName name="IQ_CABLE_HOMES_PER_MILE">"c2849"</definedName>
    <definedName name="IQ_CABLE_HP_BBAND">"c2845"</definedName>
    <definedName name="IQ_CABLE_HP_DIG">"c2844"</definedName>
    <definedName name="IQ_CABLE_HP_PHONE">"c2846"</definedName>
    <definedName name="IQ_CABLE_MILES_PASSED">"c2848"</definedName>
    <definedName name="IQ_CABLE_OTHER_REV">"c2882"</definedName>
    <definedName name="IQ_CABLE_PHONE_PENETRATION">"c2853"</definedName>
    <definedName name="IQ_CABLE_PROGRAMMING_COSTS">"c2884"</definedName>
    <definedName name="IQ_CABLE_REV_ADVERT">"c2880"</definedName>
    <definedName name="IQ_CABLE_REV_ANALOG">"c2875"</definedName>
    <definedName name="IQ_CABLE_REV_BASIC">"c2877"</definedName>
    <definedName name="IQ_CABLE_REV_BBAND">"c2878"</definedName>
    <definedName name="IQ_CABLE_REV_COMMERCIAL">"c2881"</definedName>
    <definedName name="IQ_CABLE_REV_DIG">"c2876"</definedName>
    <definedName name="IQ_CABLE_REV_PHONE">"c2879"</definedName>
    <definedName name="IQ_CABLE_RGU">"c2863"</definedName>
    <definedName name="IQ_CABLE_SUBS_ANALOG">"c2855"</definedName>
    <definedName name="IQ_CABLE_SUBS_BASIC">"c2857"</definedName>
    <definedName name="IQ_CABLE_SUBS_BBAND">"c2858"</definedName>
    <definedName name="IQ_CABLE_SUBS_BUNDLED">"c2861"</definedName>
    <definedName name="IQ_CABLE_SUBS_DIG">"c2856"</definedName>
    <definedName name="IQ_CABLE_SUBS_NON_VIDEO">"c2860"</definedName>
    <definedName name="IQ_CABLE_SUBS_PHONE">"c2859"</definedName>
    <definedName name="IQ_CABLE_SUBS_TOTAL">"c2862"</definedName>
    <definedName name="IQ_CABLE_THP">"c2847"</definedName>
    <definedName name="IQ_CABLE_TOTAL_PENETRATION">"c2854"</definedName>
    <definedName name="IQ_CABLE_TOTAL_REV">"c2883"</definedName>
    <definedName name="IQ_CAL_Q">"c101"</definedName>
    <definedName name="IQ_CAL_Y">"c102"</definedName>
    <definedName name="IQ_CALC_TYPE_BS">"c3086"</definedName>
    <definedName name="IQ_CALC_TYPE_CF">"c3085"</definedName>
    <definedName name="IQ_CALC_TYPE_IS">"c3084"</definedName>
    <definedName name="IQ_CALL_DATE_SCHEDULE">"c2481"</definedName>
    <definedName name="IQ_CALL_FEATURE">"c2197"</definedName>
    <definedName name="IQ_CALL_PRICE_SCHEDULE">"c2482"</definedName>
    <definedName name="IQ_CALLABLE">"c2196"</definedName>
    <definedName name="IQ_CAP_LOSS_CF_1YR">"c3474"</definedName>
    <definedName name="IQ_CAP_LOSS_CF_2YR">"c3475"</definedName>
    <definedName name="IQ_CAP_LOSS_CF_3YR">"c3476"</definedName>
    <definedName name="IQ_CAP_LOSS_CF_4YR">"c3477"</definedName>
    <definedName name="IQ_CAP_LOSS_CF_5YR">"c3478"</definedName>
    <definedName name="IQ_CAP_LOSS_CF_AFTER_FIVE">"c3479"</definedName>
    <definedName name="IQ_CAP_LOSS_CF_MAX_YEAR">"c3482"</definedName>
    <definedName name="IQ_CAP_LOSS_CF_NO_EXP">"c3480"</definedName>
    <definedName name="IQ_CAP_LOSS_CF_TOTAL">"c3481"</definedName>
    <definedName name="IQ_CAPEX">"c103"</definedName>
    <definedName name="IQ_CAPEX_10YR_ANN_CAGR">"c6050"</definedName>
    <definedName name="IQ_CAPEX_10YR_ANN_GROWTH">"c104"</definedName>
    <definedName name="IQ_CAPEX_1YR_ANN_GROWTH">"c105"</definedName>
    <definedName name="IQ_CAPEX_2YR_ANN_CAGR">"c6051"</definedName>
    <definedName name="IQ_CAPEX_2YR_ANN_GROWTH">"c106"</definedName>
    <definedName name="IQ_CAPEX_3YR_ANN_CAGR">"c6052"</definedName>
    <definedName name="IQ_CAPEX_3YR_ANN_GROWTH">"c107"</definedName>
    <definedName name="IQ_CAPEX_5YR_ANN_CAGR">"c6053"</definedName>
    <definedName name="IQ_CAPEX_5YR_ANN_GROWTH">"c108"</definedName>
    <definedName name="IQ_CAPEX_7YR_ANN_CAGR">"c6054"</definedName>
    <definedName name="IQ_CAPEX_7YR_ANN_GROWTH">"c109"</definedName>
    <definedName name="IQ_CAPEX_ACT_OR_EST">"c3584"</definedName>
    <definedName name="IQ_CAPEX_ACT_OR_EST_REUT">"c5474"</definedName>
    <definedName name="IQ_CAPEX_BNK">"c110"</definedName>
    <definedName name="IQ_CAPEX_BR">"c111"</definedName>
    <definedName name="IQ_CAPEX_EST">"c3523"</definedName>
    <definedName name="IQ_CAPEX_EST_REUT">"c3969"</definedName>
    <definedName name="IQ_CAPEX_FIN">"c112"</definedName>
    <definedName name="IQ_CAPEX_GUIDANCE">"c4150"</definedName>
    <definedName name="IQ_CAPEX_HIGH_EST">"c3524"</definedName>
    <definedName name="IQ_CAPEX_HIGH_EST_REUT">"c3971"</definedName>
    <definedName name="IQ_CAPEX_HIGH_GUIDANCE">"c4180"</definedName>
    <definedName name="IQ_CAPEX_INS">"c113"</definedName>
    <definedName name="IQ_CAPEX_LOW_EST">"c3525"</definedName>
    <definedName name="IQ_CAPEX_LOW_EST_REUT">"c3972"</definedName>
    <definedName name="IQ_CAPEX_LOW_GUIDANCE">"c4220"</definedName>
    <definedName name="IQ_CAPEX_MEDIAN_EST">"c3526"</definedName>
    <definedName name="IQ_CAPEX_MEDIAN_EST_REUT">"c3970"</definedName>
    <definedName name="IQ_CAPEX_NUM_EST">"c3521"</definedName>
    <definedName name="IQ_CAPEX_NUM_EST_REUT">"c3973"</definedName>
    <definedName name="IQ_CAPEX_STDDEV_EST">"c3522"</definedName>
    <definedName name="IQ_CAPEX_STDDEV_EST_REUT">"c3974"</definedName>
    <definedName name="IQ_CAPEX_UTI">"c114"</definedName>
    <definedName name="IQ_CAPITAL_LEASE">"c1350"</definedName>
    <definedName name="IQ_CAPITAL_LEASES">"c115"</definedName>
    <definedName name="IQ_CAPITAL_LEASES_TOTAL">"c3031"</definedName>
    <definedName name="IQ_CAPITAL_LEASES_TOTAL_PCT">"c2506"</definedName>
    <definedName name="IQ_CAPITALIZED_INTEREST">"c3460"</definedName>
    <definedName name="IQ_CAPITALIZED_INTEREST_BOP">"c3459"</definedName>
    <definedName name="IQ_CAPITALIZED_INTEREST_EOP">"c3464"</definedName>
    <definedName name="IQ_CAPITALIZED_INTEREST_EXP">"c3461"</definedName>
    <definedName name="IQ_CAPITALIZED_INTEREST_OTHER_ADJ">"c3463"</definedName>
    <definedName name="IQ_CAPITALIZED_INTEREST_WRITE_OFF">"c3462"</definedName>
    <definedName name="IQ_CASH">"c1458"</definedName>
    <definedName name="IQ_CASH_ACQUIRE_CF">"c116"</definedName>
    <definedName name="IQ_CASH_CONVERSION">"c117"</definedName>
    <definedName name="IQ_CASH_DUE_BANKS">"c1351"</definedName>
    <definedName name="IQ_CASH_EPS_ACT_OR_EST">"c5638"</definedName>
    <definedName name="IQ_CASH_EPS_EST">"c5631"</definedName>
    <definedName name="IQ_CASH_EPS_HIGH_EST">"c5633"</definedName>
    <definedName name="IQ_CASH_EPS_LOW_EST">"c5634"</definedName>
    <definedName name="IQ_CASH_EPS_MEDIAN_EST">"c5632"</definedName>
    <definedName name="IQ_CASH_EPS_NUM_EST">"c5635"</definedName>
    <definedName name="IQ_CASH_EPS_STDDEV_EST">"c5636"</definedName>
    <definedName name="IQ_CASH_EQUIV">"c118"</definedName>
    <definedName name="IQ_CASH_FINAN">"c119"</definedName>
    <definedName name="IQ_CASH_FLOW_ACT_OR_EST">"c4154"</definedName>
    <definedName name="IQ_CASH_FLOW_EST">"c4153"</definedName>
    <definedName name="IQ_CASH_FLOW_GUIDANCE">"c4155"</definedName>
    <definedName name="IQ_CASH_FLOW_HIGH_EST">"c4156"</definedName>
    <definedName name="IQ_CASH_FLOW_HIGH_GUIDANCE">"c4201"</definedName>
    <definedName name="IQ_CASH_FLOW_LOW_EST">"c4157"</definedName>
    <definedName name="IQ_CASH_FLOW_LOW_GUIDANCE">"c4241"</definedName>
    <definedName name="IQ_CASH_FLOW_MEDIAN_EST">"c4158"</definedName>
    <definedName name="IQ_CASH_FLOW_NUM_EST">"c4159"</definedName>
    <definedName name="IQ_CASH_FLOW_STDDEV_EST">"c4160"</definedName>
    <definedName name="IQ_CASH_INTEREST">"c120"</definedName>
    <definedName name="IQ_CASH_INVEST">"c121"</definedName>
    <definedName name="IQ_CASH_OPER">"c122"</definedName>
    <definedName name="IQ_CASH_OPER_ACT_OR_EST">"c4164"</definedName>
    <definedName name="IQ_CASH_OPER_EST">"c4163"</definedName>
    <definedName name="IQ_CASH_OPER_GUIDANCE">"c4165"</definedName>
    <definedName name="IQ_CASH_OPER_HIGH_EST">"c4166"</definedName>
    <definedName name="IQ_CASH_OPER_HIGH_GUIDANCE">"c4185"</definedName>
    <definedName name="IQ_CASH_OPER_LOW_EST">"c4244"</definedName>
    <definedName name="IQ_CASH_OPER_LOW_GUIDANCE">"c4225"</definedName>
    <definedName name="IQ_CASH_OPER_MEDIAN_EST">"c4245"</definedName>
    <definedName name="IQ_CASH_OPER_NUM_EST">"c4246"</definedName>
    <definedName name="IQ_CASH_OPER_STDDEV_EST">"c4247"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ST_INVEST_EST">"c4249"</definedName>
    <definedName name="IQ_CASH_ST_INVEST_GUIDANCE">"c4250"</definedName>
    <definedName name="IQ_CASH_ST_INVEST_HIGH_EST">"c4251"</definedName>
    <definedName name="IQ_CASH_ST_INVEST_HIGH_GUIDANCE">"c4195"</definedName>
    <definedName name="IQ_CASH_ST_INVEST_LOW_EST">"c4252"</definedName>
    <definedName name="IQ_CASH_ST_INVEST_LOW_GUIDANCE">"c4235"</definedName>
    <definedName name="IQ_CASH_ST_INVEST_MEDIAN_EST">"c4253"</definedName>
    <definedName name="IQ_CASH_ST_INVEST_NUM_EST">"c4254"</definedName>
    <definedName name="IQ_CASH_ST_INVEST_STDDEV_EST">"c4255"</definedName>
    <definedName name="IQ_CASH_TAXES">"c125"</definedName>
    <definedName name="IQ_CDS_ASK">"c6027"</definedName>
    <definedName name="IQ_CDS_BID">"c6026"</definedName>
    <definedName name="IQ_CDS_CURRENCY">"c6031"</definedName>
    <definedName name="IQ_CDS_EVAL_DATE">"c6029"</definedName>
    <definedName name="IQ_CDS_MID">"c6028"</definedName>
    <definedName name="IQ_CDS_NAME">"c6034"</definedName>
    <definedName name="IQ_CDS_TERM">"c6030"</definedName>
    <definedName name="IQ_CDS_TYPE">"c6025"</definedName>
    <definedName name="IQ_CEDED_AH_EARNED">"c2743"</definedName>
    <definedName name="IQ_CEDED_CLAIM_EXP_INCUR">"c2756"</definedName>
    <definedName name="IQ_CEDED_CLAIM_EXP_PAID">"c2759"</definedName>
    <definedName name="IQ_CEDED_CLAIM_EXP_RES">"c2753"</definedName>
    <definedName name="IQ_CEDED_EARNED">"c2733"</definedName>
    <definedName name="IQ_CEDED_LIFE_EARNED">"c2738"</definedName>
    <definedName name="IQ_CEDED_LIFE_IN_FORCE">"c2768"</definedName>
    <definedName name="IQ_CEDED_PC_EARNED">"c2748"</definedName>
    <definedName name="IQ_CEDED_WRITTEN">"c2727"</definedName>
    <definedName name="IQ_CFO_10YR_ANN_CAGR">"c6055"</definedName>
    <definedName name="IQ_CFO_10YR_ANN_GROWTH">"c126"</definedName>
    <definedName name="IQ_CFO_1YR_ANN_GROWTH">"c127"</definedName>
    <definedName name="IQ_CFO_2YR_ANN_CAGR">"c6056"</definedName>
    <definedName name="IQ_CFO_2YR_ANN_GROWTH">"c128"</definedName>
    <definedName name="IQ_CFO_3YR_ANN_CAGR">"c6057"</definedName>
    <definedName name="IQ_CFO_3YR_ANN_GROWTH">"c129"</definedName>
    <definedName name="IQ_CFO_5YR_ANN_CAGR">"c6058"</definedName>
    <definedName name="IQ_CFO_5YR_ANN_GROWTH">"c130"</definedName>
    <definedName name="IQ_CFO_7YR_ANN_CAGR">"c6059"</definedName>
    <definedName name="IQ_CFO_7YR_ANN_GROWTH">"c131"</definedName>
    <definedName name="IQ_CFO_CURRENT_LIAB">"c132"</definedName>
    <definedName name="IQ_CFPS_ACT_OR_EST">"c2217"</definedName>
    <definedName name="IQ_CFPS_ACT_OR_EST_REUT">"c5463"</definedName>
    <definedName name="IQ_CFPS_EST">"c1667"</definedName>
    <definedName name="IQ_CFPS_EST_REUT">"c3844"</definedName>
    <definedName name="IQ_CFPS_GUIDANCE">"c4256"</definedName>
    <definedName name="IQ_CFPS_HIGH_EST">"c1669"</definedName>
    <definedName name="IQ_CFPS_HIGH_EST_REUT">"c3846"</definedName>
    <definedName name="IQ_CFPS_HIGH_GUIDANCE">"c4167"</definedName>
    <definedName name="IQ_CFPS_LOW_EST">"c1670"</definedName>
    <definedName name="IQ_CFPS_LOW_EST_REUT">"c3847"</definedName>
    <definedName name="IQ_CFPS_LOW_GUIDANCE">"c4207"</definedName>
    <definedName name="IQ_CFPS_MEDIAN_EST">"c1668"</definedName>
    <definedName name="IQ_CFPS_MEDIAN_EST_REUT">"c3845"</definedName>
    <definedName name="IQ_CFPS_NUM_EST">"c1671"</definedName>
    <definedName name="IQ_CFPS_NUM_EST_REUT">"c3848"</definedName>
    <definedName name="IQ_CFPS_STDDEV_EST">"c1672"</definedName>
    <definedName name="IQ_CFPS_STDDEV_EST_REUT">"c3849"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">"c6200"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">"c6201"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OPER_ASSETS">"c3592"</definedName>
    <definedName name="IQ_CHANGE_NET_WORKING_CAPITAL">"c1909"</definedName>
    <definedName name="IQ_CHANGE_OTHER_NET_OPER_ASSETS">"c3593"</definedName>
    <definedName name="IQ_CHANGE_OTHER_NET_OPER_ASSETS_BNK">"c3594"</definedName>
    <definedName name="IQ_CHANGE_OTHER_NET_OPER_ASSETS_BR">"c3595"</definedName>
    <definedName name="IQ_CHANGE_OTHER_NET_OPER_ASSETS_FIN">"c3596"</definedName>
    <definedName name="IQ_CHANGE_OTHER_NET_OPER_ASSETS_INS">"c3597"</definedName>
    <definedName name="IQ_CHANGE_OTHER_NET_OPER_ASSETS_RE">"c6285"</definedName>
    <definedName name="IQ_CHANGE_OTHER_NET_OPER_ASSETS_REIT">"c3598"</definedName>
    <definedName name="IQ_CHANGE_OTHER_NET_OPER_ASSETS_UTI">"c3599"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_OBLIGATION_IMMEDIATE">"c2253"</definedName>
    <definedName name="IQ_CLASSA_OPTIONS_BEG_OS">"c2679"</definedName>
    <definedName name="IQ_CLASSA_OPTIONS_CANCELLED">"c2682"</definedName>
    <definedName name="IQ_CLASSA_OPTIONS_END_OS">"c2683"</definedName>
    <definedName name="IQ_CLASSA_OPTIONS_EXERCISABLE_END_OS">"c5809"</definedName>
    <definedName name="IQ_CLASSA_OPTIONS_EXERCISED">"c2681"</definedName>
    <definedName name="IQ_CLASSA_OPTIONS_GRANTED">"c2680"</definedName>
    <definedName name="IQ_CLASSA_OPTIONS_STRIKE_PRICE_BEG_OS">"c5810"</definedName>
    <definedName name="IQ_CLASSA_OPTIONS_STRIKE_PRICE_CANCELLED">"c5812"</definedName>
    <definedName name="IQ_CLASSA_OPTIONS_STRIKE_PRICE_EXERCISABLE">"c5813"</definedName>
    <definedName name="IQ_CLASSA_OPTIONS_STRIKE_PRICE_EXERCISED">"c5811"</definedName>
    <definedName name="IQ_CLASSA_OPTIONS_STRIKE_PRICE_OS">"c2684"</definedName>
    <definedName name="IQ_CLASSA_OUTSTANDING_BS_DATE">"c1971"</definedName>
    <definedName name="IQ_CLASSA_OUTSTANDING_FILING_DATE">"c1973"</definedName>
    <definedName name="IQ_CLASSA_STRIKE_PRICE_GRANTED">"c2685"</definedName>
    <definedName name="IQ_CLASSA_WARRANTS_BEG_OS">"c2705"</definedName>
    <definedName name="IQ_CLASSA_WARRANTS_CANCELLED">"c2708"</definedName>
    <definedName name="IQ_CLASSA_WARRANTS_END_OS">"c2709"</definedName>
    <definedName name="IQ_CLASSA_WARRANTS_EXERCISED">"c2707"</definedName>
    <definedName name="IQ_CLASSA_WARRANTS_ISSUED">"c2706"</definedName>
    <definedName name="IQ_CLASSA_WARRANTS_STRIKE_PRICE_ISSUED">"c2711"</definedName>
    <definedName name="IQ_CLASSA_WARRANTS_STRIKE_PRICE_OS">"c2710"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">"c6202"</definedName>
    <definedName name="IQ_COMMON_APIC_REIT">"c188"</definedName>
    <definedName name="IQ_COMMON_APIC_UTI">"c189"</definedName>
    <definedName name="IQ_COMMON_DIV">"c3006"</definedName>
    <definedName name="IQ_COMMON_DIV_CF">"c190"</definedName>
    <definedName name="IQ_COMMON_EQUITY_10YR_ANN_CAGR">"c6060"</definedName>
    <definedName name="IQ_COMMON_EQUITY_10YR_ANN_GROWTH">"c191"</definedName>
    <definedName name="IQ_COMMON_EQUITY_1YR_ANN_GROWTH">"c192"</definedName>
    <definedName name="IQ_COMMON_EQUITY_2YR_ANN_CAGR">"c6061"</definedName>
    <definedName name="IQ_COMMON_EQUITY_2YR_ANN_GROWTH">"c193"</definedName>
    <definedName name="IQ_COMMON_EQUITY_3YR_ANN_CAGR">"c6062"</definedName>
    <definedName name="IQ_COMMON_EQUITY_3YR_ANN_GROWTH">"c194"</definedName>
    <definedName name="IQ_COMMON_EQUITY_5YR_ANN_CAGR">"c6063"</definedName>
    <definedName name="IQ_COMMON_EQUITY_5YR_ANN_GROWTH">"c195"</definedName>
    <definedName name="IQ_COMMON_EQUITY_7YR_ANN_CAGR">"c6064"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">"c6203"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">"c6204"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ID">"c3513"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NV_DATE">"c2191"</definedName>
    <definedName name="IQ_CONV_EXP_DATE">"c3043"</definedName>
    <definedName name="IQ_CONV_PREMIUM">"c2195"</definedName>
    <definedName name="IQ_CONV_PRICE">"c2193"</definedName>
    <definedName name="IQ_CONV_RATIO">"c2192"</definedName>
    <definedName name="IQ_CONV_SECURITY">"c2189"</definedName>
    <definedName name="IQ_CONV_SECURITY_ISSUER">"c2190"</definedName>
    <definedName name="IQ_CONV_SECURITY_PRICE">"c2194"</definedName>
    <definedName name="IQ_CONVERT">"c2536"</definedName>
    <definedName name="IQ_CONVERT_PCT">"c2537"</definedName>
    <definedName name="IQ_CONVEXITY">"c2182"</definedName>
    <definedName name="IQ_COST_BORROWING">"c2936"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P">"c2495"</definedName>
    <definedName name="IQ_CP_PCT">"c2496"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">"c6205"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">"c6283"</definedName>
    <definedName name="IQ_CURRENT_PORT_DEBT_REIT">"c1570"</definedName>
    <definedName name="IQ_CURRENT_PORT_DEBT_UTI">"c1571"</definedName>
    <definedName name="IQ_CURRENT_PORT_FHLB_DEBT">"c5657"</definedName>
    <definedName name="IQ_CURRENT_PORT_LEASES">"c245"</definedName>
    <definedName name="IQ_CURRENT_PORT_PCT">"c2541"</definedName>
    <definedName name="IQ_CURRENT_RATIO">"c246"</definedName>
    <definedName name="IQ_CUSIP">"c2245"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">"c6206"</definedName>
    <definedName name="IQ_DA_CF_REIT">"c254"</definedName>
    <definedName name="IQ_DA_CF_UTI">"c255"</definedName>
    <definedName name="IQ_DA_EBITDA">"c5528"</definedName>
    <definedName name="IQ_DA_FIN">"c256"</definedName>
    <definedName name="IQ_DA_INS">"c257"</definedName>
    <definedName name="IQ_DA_RE">"c6207"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">"c6208"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">"c6209"</definedName>
    <definedName name="IQ_DA_SUPPL_REIT">"c270"</definedName>
    <definedName name="IQ_DA_SUPPL_UTI">"c271"</definedName>
    <definedName name="IQ_DA_UTI">"c272"</definedName>
    <definedName name="IQ_DATED_DATE">"c2185"</definedName>
    <definedName name="IQ_DAY_COUNT">"c2161"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BT_ADJ">"c2515"</definedName>
    <definedName name="IQ_DEBT_ADJ_PCT">"c2516"</definedName>
    <definedName name="IQ_DEBT_EQUITY_EST">"c4257"</definedName>
    <definedName name="IQ_DEBT_EQUITY_HIGH_EST">"c4258"</definedName>
    <definedName name="IQ_DEBT_EQUITY_LOW_EST">"c4259"</definedName>
    <definedName name="IQ_DEBT_EQUITY_MEDIAN_EST">"c4260"</definedName>
    <definedName name="IQ_DEBT_EQUITY_NUM_EST">"c4261"</definedName>
    <definedName name="IQ_DEBT_EQUITY_STDDEV_EST">"c4262"</definedName>
    <definedName name="IQ_DEBT_EQUIV_NET_PBO">"c2938"</definedName>
    <definedName name="IQ_DEBT_EQUIV_OPER_LEASE">"c2935"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INTEREST_COST_DOMESTIC">"c2652"</definedName>
    <definedName name="IQ_DEF_BENEFIT_INTEREST_COST_FOREIGN">"c2660"</definedName>
    <definedName name="IQ_DEF_BENEFIT_OTHER_COST">"c284"</definedName>
    <definedName name="IQ_DEF_BENEFIT_OTHER_COST_DOMESTIC">"c2654"</definedName>
    <definedName name="IQ_DEF_BENEFIT_OTHER_COST_FOREIGN">"c2662"</definedName>
    <definedName name="IQ_DEF_BENEFIT_ROA">"c285"</definedName>
    <definedName name="IQ_DEF_BENEFIT_ROA_DOMESTIC">"c2653"</definedName>
    <definedName name="IQ_DEF_BENEFIT_ROA_FOREIGN">"c2661"</definedName>
    <definedName name="IQ_DEF_BENEFIT_SERVICE_COST">"c286"</definedName>
    <definedName name="IQ_DEF_BENEFIT_SERVICE_COST_DOMESTIC">"c2651"</definedName>
    <definedName name="IQ_DEF_BENEFIT_SERVICE_COST_FOREIGN">"c2659"</definedName>
    <definedName name="IQ_DEF_BENEFIT_TOTAL_COST">"c287"</definedName>
    <definedName name="IQ_DEF_BENEFIT_TOTAL_COST_DOMESTIC">"c2655"</definedName>
    <definedName name="IQ_DEF_BENEFIT_TOTAL_COST_FOREIGN">"c2663"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">"c6210"</definedName>
    <definedName name="IQ_DEF_CHARGES_LT_REIT">"c297"</definedName>
    <definedName name="IQ_DEF_CHARGES_LT_UTI">"c298"</definedName>
    <definedName name="IQ_DEF_CHARGES_RE">"c6211"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">"c6212"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">"c6213"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OSITS_INTEREST_SECURITIES">"c5509"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FF_LASTCLOSE_TARGET_PRICE_REUT">"c5436"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OUTSTANDING_CURRENT_EST">"c4263"</definedName>
    <definedName name="IQ_DILUT_OUTSTANDING_CURRENT_HIGH_EST">"c4264"</definedName>
    <definedName name="IQ_DILUT_OUTSTANDING_CURRENT_LOW_EST">"c4265"</definedName>
    <definedName name="IQ_DILUT_OUTSTANDING_CURRENT_MEDIAN_EST">"c4266"</definedName>
    <definedName name="IQ_DILUT_OUTSTANDING_CURRENT_NUM_EST">"c4267"</definedName>
    <definedName name="IQ_DILUT_OUTSTANDING_CURRENT_STDDEV_EST">"c4268"</definedName>
    <definedName name="IQ_DILUT_WEIGHT">"c326"</definedName>
    <definedName name="IQ_DILUT_WEIGHT_EST">"c4269"</definedName>
    <definedName name="IQ_DILUT_WEIGHT_GUIDANCE">"c4270"</definedName>
    <definedName name="IQ_DILUT_WEIGHT_HIGH_EST">"c4271"</definedName>
    <definedName name="IQ_DILUT_WEIGHT_LOW_EST">"c4272"</definedName>
    <definedName name="IQ_DILUT_WEIGHT_MEDIAN_EST">"c4273"</definedName>
    <definedName name="IQ_DILUT_WEIGHT_NUM_EST">"c4274"</definedName>
    <definedName name="IQ_DILUT_WEIGHT_STDDEV_EST">"c4275"</definedName>
    <definedName name="IQ_DIRECT_AH_EARNED">"c2740"</definedName>
    <definedName name="IQ_DIRECT_EARNED">"c2730"</definedName>
    <definedName name="IQ_DIRECT_LIFE_EARNED">"c2735"</definedName>
    <definedName name="IQ_DIRECT_LIFE_IN_FORCE">"c2765"</definedName>
    <definedName name="IQ_DIRECT_PC_EARNED">"c2745"</definedName>
    <definedName name="IQ_DIRECT_WRITTEN">"c2724"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STRIBUTABLE_CASH">"c3002"</definedName>
    <definedName name="IQ_DISTRIBUTABLE_CASH_ACT_OR_EST">"c4278"</definedName>
    <definedName name="IQ_DISTRIBUTABLE_CASH_EST">"c4277"</definedName>
    <definedName name="IQ_DISTRIBUTABLE_CASH_GUIDANCE">"c4279"</definedName>
    <definedName name="IQ_DISTRIBUTABLE_CASH_HIGH_EST">"c4280"</definedName>
    <definedName name="IQ_DISTRIBUTABLE_CASH_HIGH_GUIDANCE">"c4198"</definedName>
    <definedName name="IQ_DISTRIBUTABLE_CASH_LOW_EST">"c4281"</definedName>
    <definedName name="IQ_DISTRIBUTABLE_CASH_LOW_GUIDANCE">"c4238"</definedName>
    <definedName name="IQ_DISTRIBUTABLE_CASH_MEDIAN_EST">"c4282"</definedName>
    <definedName name="IQ_DISTRIBUTABLE_CASH_NUM_EST">"c4283"</definedName>
    <definedName name="IQ_DISTRIBUTABLE_CASH_PAYOUT">"c3005"</definedName>
    <definedName name="IQ_DISTRIBUTABLE_CASH_SHARE">"c3003"</definedName>
    <definedName name="IQ_DISTRIBUTABLE_CASH_SHARE_ACT_OR_EST">"c4286"</definedName>
    <definedName name="IQ_DISTRIBUTABLE_CASH_SHARE_EST">"c4285"</definedName>
    <definedName name="IQ_DISTRIBUTABLE_CASH_SHARE_GUIDANCE">"c4287"</definedName>
    <definedName name="IQ_DISTRIBUTABLE_CASH_SHARE_HIGH_EST">"c4288"</definedName>
    <definedName name="IQ_DISTRIBUTABLE_CASH_SHARE_HIGH_GUIDANCE">"c4199"</definedName>
    <definedName name="IQ_DISTRIBUTABLE_CASH_SHARE_LOW_EST">"c4289"</definedName>
    <definedName name="IQ_DISTRIBUTABLE_CASH_SHARE_LOW_GUIDANCE">"c4239"</definedName>
    <definedName name="IQ_DISTRIBUTABLE_CASH_SHARE_MEDIAN_EST">"c4290"</definedName>
    <definedName name="IQ_DISTRIBUTABLE_CASH_SHARE_NUM_EST">"c4291"</definedName>
    <definedName name="IQ_DISTRIBUTABLE_CASH_SHARE_STDDEV_EST">"c4292"</definedName>
    <definedName name="IQ_DISTRIBUTABLE_CASH_STDDEV_EST">"c4294"</definedName>
    <definedName name="IQ_DIV_AMOUNT">"c3041"</definedName>
    <definedName name="IQ_DIV_PAYMENT_DATE">"c2205"</definedName>
    <definedName name="IQ_DIV_RECORD_DATE">"c2204"</definedName>
    <definedName name="IQ_DIV_SHARE">"c330"</definedName>
    <definedName name="IQ_DIVEST_CF">"c331"</definedName>
    <definedName name="IQ_DIVID_SHARE">"c1366"</definedName>
    <definedName name="IQ_DIVIDEND_EST">"c4296"</definedName>
    <definedName name="IQ_DIVIDEND_HIGH_EST">"c4297"</definedName>
    <definedName name="IQ_DIVIDEND_LOW_EST">"c4298"</definedName>
    <definedName name="IQ_DIVIDEND_MEDIAN_EST">"c4299"</definedName>
    <definedName name="IQ_DIVIDEND_NUM_EST">"c4300"</definedName>
    <definedName name="IQ_DIVIDEND_STDDEV_EST">"c4301"</definedName>
    <definedName name="IQ_DIVIDEND_YIELD">"c332"</definedName>
    <definedName name="IQ_DNTM">700000</definedName>
    <definedName name="IQ_DO">"c333"</definedName>
    <definedName name="IQ_DO_ASSETS_CURRENT">"c334"</definedName>
    <definedName name="IQ_DO_ASSETS_LT">"c335"</definedName>
    <definedName name="IQ_DO_CF">"c336"</definedName>
    <definedName name="IQ_DOC_CLAUSE">"c6032"</definedName>
    <definedName name="IQ_DPAC_ACC">"c2799"</definedName>
    <definedName name="IQ_DPAC_AMORT">"c2795"</definedName>
    <definedName name="IQ_DPAC_BEG">"c2791"</definedName>
    <definedName name="IQ_DPAC_COMMISSIONS">"c2792"</definedName>
    <definedName name="IQ_DPAC_END">"c2801"</definedName>
    <definedName name="IQ_DPAC_FX">"c2798"</definedName>
    <definedName name="IQ_DPAC_OTHER_ADJ">"c2800"</definedName>
    <definedName name="IQ_DPAC_OTHERS">"c2793"</definedName>
    <definedName name="IQ_DPAC_PERIOD">"c2794"</definedName>
    <definedName name="IQ_DPAC_REAL_GAIN">"c2797"</definedName>
    <definedName name="IQ_DPAC_UNREAL_GAIN">"c2796"</definedName>
    <definedName name="IQ_DPS_10YR_ANN_CAGR">"c6065"</definedName>
    <definedName name="IQ_DPS_10YR_ANN_GROWTH">"c337"</definedName>
    <definedName name="IQ_DPS_1YR_ANN_GROWTH">"c338"</definedName>
    <definedName name="IQ_DPS_2YR_ANN_CAGR">"c6066"</definedName>
    <definedName name="IQ_DPS_2YR_ANN_GROWTH">"c339"</definedName>
    <definedName name="IQ_DPS_3YR_ANN_CAGR">"c6067"</definedName>
    <definedName name="IQ_DPS_3YR_ANN_GROWTH">"c340"</definedName>
    <definedName name="IQ_DPS_5YR_ANN_CAGR">"c6068"</definedName>
    <definedName name="IQ_DPS_5YR_ANN_GROWTH">"c341"</definedName>
    <definedName name="IQ_DPS_7YR_ANN_CAGR">"c6069"</definedName>
    <definedName name="IQ_DPS_7YR_ANN_GROWTH">"c342"</definedName>
    <definedName name="IQ_DPS_ACT_OR_EST">"c2218"</definedName>
    <definedName name="IQ_DPS_ACT_OR_EST_REUT">"c5464"</definedName>
    <definedName name="IQ_DPS_EST">"c1674"</definedName>
    <definedName name="IQ_DPS_EST_BOTTOM_UP">"c5493"</definedName>
    <definedName name="IQ_DPS_EST_BOTTOM_UP_REUT">"c5501"</definedName>
    <definedName name="IQ_DPS_EST_REUT">"c3851"</definedName>
    <definedName name="IQ_DPS_GUIDANCE">"c4302"</definedName>
    <definedName name="IQ_DPS_HIGH_EST">"c1676"</definedName>
    <definedName name="IQ_DPS_HIGH_EST_REUT">"c3853"</definedName>
    <definedName name="IQ_DPS_HIGH_GUIDANCE">"c4168"</definedName>
    <definedName name="IQ_DPS_LOW_EST">"c1677"</definedName>
    <definedName name="IQ_DPS_LOW_EST_REUT">"c3854"</definedName>
    <definedName name="IQ_DPS_LOW_GUIDANCE">"c4208"</definedName>
    <definedName name="IQ_DPS_MEDIAN_EST">"c1675"</definedName>
    <definedName name="IQ_DPS_MEDIAN_EST_REUT">"c3852"</definedName>
    <definedName name="IQ_DPS_NUM_EST">"c1678"</definedName>
    <definedName name="IQ_DPS_NUM_EST_REUT">"c3855"</definedName>
    <definedName name="IQ_DPS_STDDEV_EST">"c1679"</definedName>
    <definedName name="IQ_DPS_STDDEV_EST_REUT">"c3856"</definedName>
    <definedName name="IQ_DURATION">"c2181"</definedName>
    <definedName name="IQ_EARNING_ASSET_YIELD">"c343"</definedName>
    <definedName name="IQ_EARNING_CO">"c344"</definedName>
    <definedName name="IQ_EARNING_CO_10YR_ANN_CAGR">"c6070"</definedName>
    <definedName name="IQ_EARNING_CO_10YR_ANN_GROWTH">"c345"</definedName>
    <definedName name="IQ_EARNING_CO_1YR_ANN_GROWTH">"c346"</definedName>
    <definedName name="IQ_EARNING_CO_2YR_ANN_CAGR">"c6071"</definedName>
    <definedName name="IQ_EARNING_CO_2YR_ANN_GROWTH">"c347"</definedName>
    <definedName name="IQ_EARNING_CO_3YR_ANN_CAGR">"c6072"</definedName>
    <definedName name="IQ_EARNING_CO_3YR_ANN_GROWTH">"c348"</definedName>
    <definedName name="IQ_EARNING_CO_5YR_ANN_CAGR">"c6073"</definedName>
    <definedName name="IQ_EARNING_CO_5YR_ANN_GROWTH">"c349"</definedName>
    <definedName name="IQ_EARNING_CO_7YR_ANN_CAGR">"c6074"</definedName>
    <definedName name="IQ_EARNING_CO_7YR_ANN_GROWTH">"c350"</definedName>
    <definedName name="IQ_EARNING_CO_MARGIN">"c351"</definedName>
    <definedName name="IQ_EARNINGS_ANNOUNCE_DATE">"c1649"</definedName>
    <definedName name="IQ_EARNINGS_ANNOUNCE_DATE_REUT">"c5314"</definedName>
    <definedName name="IQ_EBIT">"c352"</definedName>
    <definedName name="IQ_EBIT_10YR_ANN_CAGR">"c6075"</definedName>
    <definedName name="IQ_EBIT_10YR_ANN_GROWTH">"c353"</definedName>
    <definedName name="IQ_EBIT_1YR_ANN_GROWTH">"c354"</definedName>
    <definedName name="IQ_EBIT_2YR_ANN_CAGR">"c6076"</definedName>
    <definedName name="IQ_EBIT_2YR_ANN_GROWTH">"c355"</definedName>
    <definedName name="IQ_EBIT_3YR_ANN_CAGR">"c6077"</definedName>
    <definedName name="IQ_EBIT_3YR_ANN_GROWTH">"c356"</definedName>
    <definedName name="IQ_EBIT_5YR_ANN_CAGR">"c6078"</definedName>
    <definedName name="IQ_EBIT_5YR_ANN_GROWTH">"c357"</definedName>
    <definedName name="IQ_EBIT_7YR_ANN_CAGR">"c6079"</definedName>
    <definedName name="IQ_EBIT_7YR_ANN_GROWTH">"c358"</definedName>
    <definedName name="IQ_EBIT_ACT_OR_EST">"c2219"</definedName>
    <definedName name="IQ_EBIT_ACT_OR_EST_REUT">"c5465"</definedName>
    <definedName name="IQ_EBIT_EQ_INC">"c3498"</definedName>
    <definedName name="IQ_EBIT_EQ_INC_EXCL_SBC">"c3502"</definedName>
    <definedName name="IQ_EBIT_EST">"c1681"</definedName>
    <definedName name="IQ_EBIT_EST_REUT">"c5333"</definedName>
    <definedName name="IQ_EBIT_EXCL_SBC">"c3082"</definedName>
    <definedName name="IQ_EBIT_GUIDANCE">"c4303"</definedName>
    <definedName name="IQ_EBIT_GW_ACT_OR_EST">"c4306"</definedName>
    <definedName name="IQ_EBIT_GW_EST">"c4305"</definedName>
    <definedName name="IQ_EBIT_GW_GUIDANCE">"c4307"</definedName>
    <definedName name="IQ_EBIT_GW_HIGH_EST">"c4308"</definedName>
    <definedName name="IQ_EBIT_GW_HIGH_GUIDANCE">"c4171"</definedName>
    <definedName name="IQ_EBIT_GW_LOW_EST">"c4309"</definedName>
    <definedName name="IQ_EBIT_GW_LOW_GUIDANCE">"c4211"</definedName>
    <definedName name="IQ_EBIT_GW_MEDIAN_EST">"c4310"</definedName>
    <definedName name="IQ_EBIT_GW_NUM_EST">"c4311"</definedName>
    <definedName name="IQ_EBIT_GW_STDDEV_EST">"c4312"</definedName>
    <definedName name="IQ_EBIT_HIGH_EST">"c1683"</definedName>
    <definedName name="IQ_EBIT_HIGH_EST_REUT">"c5335"</definedName>
    <definedName name="IQ_EBIT_HIGH_GUIDANCE">"c4172"</definedName>
    <definedName name="IQ_EBIT_INT">"c360"</definedName>
    <definedName name="IQ_EBIT_LOW_EST">"c1684"</definedName>
    <definedName name="IQ_EBIT_LOW_EST_REUT">"c5336"</definedName>
    <definedName name="IQ_EBIT_LOW_GUIDANCE">"c4212"</definedName>
    <definedName name="IQ_EBIT_MARGIN">"c359"</definedName>
    <definedName name="IQ_EBIT_MEDIAN_EST">"c1682"</definedName>
    <definedName name="IQ_EBIT_MEDIAN_EST_REUT">"c5334"</definedName>
    <definedName name="IQ_EBIT_NUM_EST">"c1685"</definedName>
    <definedName name="IQ_EBIT_NUM_EST_REUT">"c5337"</definedName>
    <definedName name="IQ_EBIT_OVER_IE">"c1369"</definedName>
    <definedName name="IQ_EBIT_SBC_ACT_OR_EST">"c4316"</definedName>
    <definedName name="IQ_EBIT_SBC_EST">"c4315"</definedName>
    <definedName name="IQ_EBIT_SBC_GUIDANCE">"c4317"</definedName>
    <definedName name="IQ_EBIT_SBC_GW_ACT_OR_EST">"c4320"</definedName>
    <definedName name="IQ_EBIT_SBC_GW_EST">"c4319"</definedName>
    <definedName name="IQ_EBIT_SBC_GW_GUIDANCE">"c4321"</definedName>
    <definedName name="IQ_EBIT_SBC_GW_HIGH_EST">"c4322"</definedName>
    <definedName name="IQ_EBIT_SBC_GW_HIGH_GUIDANCE">"c4193"</definedName>
    <definedName name="IQ_EBIT_SBC_GW_LOW_EST">"c4323"</definedName>
    <definedName name="IQ_EBIT_SBC_GW_LOW_GUIDANCE">"c4233"</definedName>
    <definedName name="IQ_EBIT_SBC_GW_MEDIAN_EST">"c4324"</definedName>
    <definedName name="IQ_EBIT_SBC_GW_NUM_EST">"c4325"</definedName>
    <definedName name="IQ_EBIT_SBC_GW_STDDEV_EST">"c4326"</definedName>
    <definedName name="IQ_EBIT_SBC_HIGH_EST">"c4328"</definedName>
    <definedName name="IQ_EBIT_SBC_HIGH_GUIDANCE">"c4192"</definedName>
    <definedName name="IQ_EBIT_SBC_LOW_EST">"c4329"</definedName>
    <definedName name="IQ_EBIT_SBC_LOW_GUIDANCE">"c4232"</definedName>
    <definedName name="IQ_EBIT_SBC_MEDIAN_EST">"c4330"</definedName>
    <definedName name="IQ_EBIT_SBC_NUM_EST">"c4331"</definedName>
    <definedName name="IQ_EBIT_SBC_STDDEV_EST">"c4332"</definedName>
    <definedName name="IQ_EBIT_STDDEV_EST">"c1686"</definedName>
    <definedName name="IQ_EBIT_STDDEV_EST_REUT">"c5338"</definedName>
    <definedName name="IQ_EBITA">"c1910"</definedName>
    <definedName name="IQ_EBITA_10YR_ANN_CAGR">"c6184"</definedName>
    <definedName name="IQ_EBITA_10YR_ANN_GROWTH">"c1954"</definedName>
    <definedName name="IQ_EBITA_1YR_ANN_GROWTH">"c1949"</definedName>
    <definedName name="IQ_EBITA_2YR_ANN_CAGR">"c6180"</definedName>
    <definedName name="IQ_EBITA_2YR_ANN_GROWTH">"c1950"</definedName>
    <definedName name="IQ_EBITA_3YR_ANN_CAGR">"c6181"</definedName>
    <definedName name="IQ_EBITA_3YR_ANN_GROWTH">"c1951"</definedName>
    <definedName name="IQ_EBITA_5YR_ANN_CAGR">"c6182"</definedName>
    <definedName name="IQ_EBITA_5YR_ANN_GROWTH">"c1952"</definedName>
    <definedName name="IQ_EBITA_7YR_ANN_CAGR">"c6183"</definedName>
    <definedName name="IQ_EBITA_7YR_ANN_GROWTH">"c1953"</definedName>
    <definedName name="IQ_EBITA_EQ_INC">"c3497"</definedName>
    <definedName name="IQ_EBITA_EQ_INC_EXCL_SBC">"c3501"</definedName>
    <definedName name="IQ_EBITA_EXCL_SBC">"c3080"</definedName>
    <definedName name="IQ_EBITA_MARGIN">"c1963"</definedName>
    <definedName name="IQ_EBITDA">"c361"</definedName>
    <definedName name="IQ_EBITDA_10YR_ANN_CAGR">"c6080"</definedName>
    <definedName name="IQ_EBITDA_10YR_ANN_GROWTH">"c362"</definedName>
    <definedName name="IQ_EBITDA_1YR_ANN_GROWTH">"c363"</definedName>
    <definedName name="IQ_EBITDA_2YR_ANN_CAGR">"c6081"</definedName>
    <definedName name="IQ_EBITDA_2YR_ANN_GROWTH">"c364"</definedName>
    <definedName name="IQ_EBITDA_3YR_ANN_CAGR">"c6082"</definedName>
    <definedName name="IQ_EBITDA_3YR_ANN_GROWTH">"c365"</definedName>
    <definedName name="IQ_EBITDA_5YR_ANN_CAGR">"c6083"</definedName>
    <definedName name="IQ_EBITDA_5YR_ANN_GROWTH">"c366"</definedName>
    <definedName name="IQ_EBITDA_7YR_ANN_CAGR">"c6084"</definedName>
    <definedName name="IQ_EBITDA_7YR_ANN_GROWTH">"c367"</definedName>
    <definedName name="IQ_EBITDA_ACT_OR_EST">"c2215"</definedName>
    <definedName name="IQ_EBITDA_ACT_OR_EST_REUT">"c5462"</definedName>
    <definedName name="IQ_EBITDA_CAPEX_INT">"c368"</definedName>
    <definedName name="IQ_EBITDA_CAPEX_OVER_TOTAL_IE">"c1370"</definedName>
    <definedName name="IQ_EBITDA_EQ_INC">"c3496"</definedName>
    <definedName name="IQ_EBITDA_EQ_INC_EXCL_SBC">"c3500"</definedName>
    <definedName name="IQ_EBITDA_EST">"c369"</definedName>
    <definedName name="IQ_EBITDA_EST_REUT">"c3640"</definedName>
    <definedName name="IQ_EBITDA_EXCL_SBC">"c3081"</definedName>
    <definedName name="IQ_EBITDA_GUIDANCE">"c4334"</definedName>
    <definedName name="IQ_EBITDA_HIGH_EST">"c370"</definedName>
    <definedName name="IQ_EBITDA_HIGH_EST_REUT">"c3642"</definedName>
    <definedName name="IQ_EBITDA_HIGH_GUIDANCE">"c4170"</definedName>
    <definedName name="IQ_EBITDA_INT">"c373"</definedName>
    <definedName name="IQ_EBITDA_LOW_EST">"c371"</definedName>
    <definedName name="IQ_EBITDA_LOW_EST_REUT">"c3643"</definedName>
    <definedName name="IQ_EBITDA_LOW_GUIDANCE">"c4210"</definedName>
    <definedName name="IQ_EBITDA_MARGIN">"c372"</definedName>
    <definedName name="IQ_EBITDA_MEDIAN_EST">"c1663"</definedName>
    <definedName name="IQ_EBITDA_MEDIAN_EST_REUT">"c3641"</definedName>
    <definedName name="IQ_EBITDA_NUM_EST">"c374"</definedName>
    <definedName name="IQ_EBITDA_NUM_EST_REUT">"c3644"</definedName>
    <definedName name="IQ_EBITDA_OVER_TOTAL_IE">"c1371"</definedName>
    <definedName name="IQ_EBITDA_SBC_ACT_OR_EST">"c4337"</definedName>
    <definedName name="IQ_EBITDA_SBC_EST">"c4336"</definedName>
    <definedName name="IQ_EBITDA_SBC_GUIDANCE">"c4338"</definedName>
    <definedName name="IQ_EBITDA_SBC_HIGH_EST">"c4339"</definedName>
    <definedName name="IQ_EBITDA_SBC_HIGH_GUIDANCE">"c4194"</definedName>
    <definedName name="IQ_EBITDA_SBC_LOW_EST">"c4340"</definedName>
    <definedName name="IQ_EBITDA_SBC_LOW_GUIDANCE">"c4234"</definedName>
    <definedName name="IQ_EBITDA_SBC_MEDIAN_EST">"c4341"</definedName>
    <definedName name="IQ_EBITDA_SBC_NUM_EST">"c4342"</definedName>
    <definedName name="IQ_EBITDA_SBC_STDDEV_EST">"c4343"</definedName>
    <definedName name="IQ_EBITDA_STDDEV_EST">"c375"</definedName>
    <definedName name="IQ_EBITDA_STDDEV_EST_REUT">"c3645"</definedName>
    <definedName name="IQ_EBITDAR">"c2989"</definedName>
    <definedName name="IQ_EBITDAR_EQ_INC">"c3499"</definedName>
    <definedName name="IQ_EBITDAR_EQ_INC_EXCL_SBC">"c3503"</definedName>
    <definedName name="IQ_EBITDAR_EXCL_SBC">"c3083"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">"c6214"</definedName>
    <definedName name="IQ_EBT_EXCL_REIT">"c384"</definedName>
    <definedName name="IQ_EBT_EXCL_UTI">"c385"</definedName>
    <definedName name="IQ_EBT_FIN">"c386"</definedName>
    <definedName name="IQ_EBT_GAAP_GUIDANCE">"c4345"</definedName>
    <definedName name="IQ_EBT_GAAP_HIGH_GUIDANCE">"c4174"</definedName>
    <definedName name="IQ_EBT_GAAP_LOW_GUIDANCE">"c4214"</definedName>
    <definedName name="IQ_EBT_GUIDANCE">"c4346"</definedName>
    <definedName name="IQ_EBT_GW_GUIDANCE">"c4347"</definedName>
    <definedName name="IQ_EBT_GW_HIGH_GUIDANCE">"c4175"</definedName>
    <definedName name="IQ_EBT_GW_LOW_GUIDANCE">"c4215"</definedName>
    <definedName name="IQ_EBT_HIGH_GUIDANCE">"c4173"</definedName>
    <definedName name="IQ_EBT_INCL_MARGIN">"c387"</definedName>
    <definedName name="IQ_EBT_INS">"c388"</definedName>
    <definedName name="IQ_EBT_LOW_GUIDANCE">"c4213"</definedName>
    <definedName name="IQ_EBT_RE">"c6215"</definedName>
    <definedName name="IQ_EBT_REIT">"c389"</definedName>
    <definedName name="IQ_EBT_SBC_ACT_OR_EST">"c4350"</definedName>
    <definedName name="IQ_EBT_SBC_EST">"c4349"</definedName>
    <definedName name="IQ_EBT_SBC_GUIDANCE">"c4351"</definedName>
    <definedName name="IQ_EBT_SBC_GW_ACT_OR_EST">"c4354"</definedName>
    <definedName name="IQ_EBT_SBC_GW_EST">"c4353"</definedName>
    <definedName name="IQ_EBT_SBC_GW_GUIDANCE">"c4355"</definedName>
    <definedName name="IQ_EBT_SBC_GW_HIGH_EST">"c4356"</definedName>
    <definedName name="IQ_EBT_SBC_GW_HIGH_GUIDANCE">"c4191"</definedName>
    <definedName name="IQ_EBT_SBC_GW_LOW_EST">"c4357"</definedName>
    <definedName name="IQ_EBT_SBC_GW_LOW_GUIDANCE">"c4231"</definedName>
    <definedName name="IQ_EBT_SBC_GW_MEDIAN_EST">"c4358"</definedName>
    <definedName name="IQ_EBT_SBC_GW_NUM_EST">"c4359"</definedName>
    <definedName name="IQ_EBT_SBC_GW_STDDEV_EST">"c4360"</definedName>
    <definedName name="IQ_EBT_SBC_HIGH_EST">"c4362"</definedName>
    <definedName name="IQ_EBT_SBC_HIGH_GUIDANCE">"c4190"</definedName>
    <definedName name="IQ_EBT_SBC_LOW_EST">"c4363"</definedName>
    <definedName name="IQ_EBT_SBC_LOW_GUIDANCE">"c4230"</definedName>
    <definedName name="IQ_EBT_SBC_MEDIAN_EST">"c4364"</definedName>
    <definedName name="IQ_EBT_SBC_NUM_EST">"c4365"</definedName>
    <definedName name="IQ_EBT_SBC_STDDEV_EST">"c4366"</definedName>
    <definedName name="IQ_EBT_UTI">"c390"</definedName>
    <definedName name="IQ_ECS_AUTHORIZED_SHARES">"c5583"</definedName>
    <definedName name="IQ_ECS_AUTHORIZED_SHARES_ABS">"c5597"</definedName>
    <definedName name="IQ_ECS_CONVERT_FACTOR">"c5581"</definedName>
    <definedName name="IQ_ECS_CONVERT_FACTOR_ABS">"c5595"</definedName>
    <definedName name="IQ_ECS_CONVERT_INTO">"c5580"</definedName>
    <definedName name="IQ_ECS_CONVERT_INTO_ABS">"c5594"</definedName>
    <definedName name="IQ_ECS_CONVERT_TYPE">"c5579"</definedName>
    <definedName name="IQ_ECS_CONVERT_TYPE_ABS">"c5593"</definedName>
    <definedName name="IQ_ECS_INACTIVE_DATE">"c5576"</definedName>
    <definedName name="IQ_ECS_INACTIVE_DATE_ABS">"c5590"</definedName>
    <definedName name="IQ_ECS_NAME">"c5571"</definedName>
    <definedName name="IQ_ECS_NAME_ABS">"c5585"</definedName>
    <definedName name="IQ_ECS_NUM_SHAREHOLDERS">"c5584"</definedName>
    <definedName name="IQ_ECS_NUM_SHAREHOLDERS_ABS">"c5598"</definedName>
    <definedName name="IQ_ECS_PAR_VALUE">"c5577"</definedName>
    <definedName name="IQ_ECS_PAR_VALUE_ABS">"c5591"</definedName>
    <definedName name="IQ_ECS_PAR_VALUE_CURRENCY">"c5578"</definedName>
    <definedName name="IQ_ECS_PAR_VALUE_CURRENCY_ABS">"c5592"</definedName>
    <definedName name="IQ_ECS_SHARES_OUT_BS_DATE">"c5572"</definedName>
    <definedName name="IQ_ECS_SHARES_OUT_BS_DATE_ABS">"c5586"</definedName>
    <definedName name="IQ_ECS_SHARES_OUT_FILING_DATE">"c5573"</definedName>
    <definedName name="IQ_ECS_SHARES_OUT_FILING_DATE_ABS">"c5587"</definedName>
    <definedName name="IQ_ECS_START_DATE">"c5575"</definedName>
    <definedName name="IQ_ECS_START_DATE_ABS">"c5589"</definedName>
    <definedName name="IQ_ECS_TYPE">"c5574"</definedName>
    <definedName name="IQ_ECS_TYPE_ABS">"c5588"</definedName>
    <definedName name="IQ_ECS_VOTING">"c5582"</definedName>
    <definedName name="IQ_ECS_VOTING_ABS">"c5596"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CAGR">"c6085"</definedName>
    <definedName name="IQ_EPS_10YR_ANN_GROWTH">"c393"</definedName>
    <definedName name="IQ_EPS_1YR_ANN_GROWTH">"c394"</definedName>
    <definedName name="IQ_EPS_2YR_ANN_CAGR">"c6086"</definedName>
    <definedName name="IQ_EPS_2YR_ANN_GROWTH">"c395"</definedName>
    <definedName name="IQ_EPS_3YR_ANN_CAGR">"c6087"</definedName>
    <definedName name="IQ_EPS_3YR_ANN_GROWTH">"c396"</definedName>
    <definedName name="IQ_EPS_5YR_ANN_CAGR">"c6088"</definedName>
    <definedName name="IQ_EPS_5YR_ANN_GROWTH">"c397"</definedName>
    <definedName name="IQ_EPS_7YR_ANN_CAGR">"c6089"</definedName>
    <definedName name="IQ_EPS_7YR_ANN_GROWTH">"c398"</definedName>
    <definedName name="IQ_EPS_ACT_OR_EST">"c2213"</definedName>
    <definedName name="IQ_EPS_ACT_OR_EST_REUT">"c5460"</definedName>
    <definedName name="IQ_EPS_EST">"c399"</definedName>
    <definedName name="IQ_EPS_EST_BOTTOM_UP">"c5489"</definedName>
    <definedName name="IQ_EPS_EST_BOTTOM_UP_REUT">"c5497"</definedName>
    <definedName name="IQ_EPS_EST_REUT">"c5453"</definedName>
    <definedName name="IQ_EPS_EXCL_GUIDANCE">"c4368"</definedName>
    <definedName name="IQ_EPS_EXCL_HIGH_GUIDANCE">"c4369"</definedName>
    <definedName name="IQ_EPS_EXCL_LOW_GUIDANCE">"c4204"</definedName>
    <definedName name="IQ_EPS_GAAP_GUIDANCE">"c4370"</definedName>
    <definedName name="IQ_EPS_GAAP_HIGH_GUIDANCE">"c4371"</definedName>
    <definedName name="IQ_EPS_GAAP_LOW_GUIDANCE">"c4205"</definedName>
    <definedName name="IQ_EPS_GW_ACT_OR_EST">"c2223"</definedName>
    <definedName name="IQ_EPS_GW_ACT_OR_EST_REUT">"c5469"</definedName>
    <definedName name="IQ_EPS_GW_EST">"c1737"</definedName>
    <definedName name="IQ_EPS_GW_EST_BOTTOM_UP">"c5491"</definedName>
    <definedName name="IQ_EPS_GW_EST_BOTTOM_UP_REUT">"c5499"</definedName>
    <definedName name="IQ_EPS_GW_EST_REUT">"c5389"</definedName>
    <definedName name="IQ_EPS_GW_GUIDANCE">"c4372"</definedName>
    <definedName name="IQ_EPS_GW_HIGH_EST">"c1739"</definedName>
    <definedName name="IQ_EPS_GW_HIGH_EST_REUT">"c5391"</definedName>
    <definedName name="IQ_EPS_GW_HIGH_GUIDANCE">"c4373"</definedName>
    <definedName name="IQ_EPS_GW_LOW_EST">"c1740"</definedName>
    <definedName name="IQ_EPS_GW_LOW_EST_REUT">"c5392"</definedName>
    <definedName name="IQ_EPS_GW_LOW_GUIDANCE">"c4206"</definedName>
    <definedName name="IQ_EPS_GW_MEDIAN_EST">"c1738"</definedName>
    <definedName name="IQ_EPS_GW_MEDIAN_EST_REUT">"c5390"</definedName>
    <definedName name="IQ_EPS_GW_NUM_EST">"c1741"</definedName>
    <definedName name="IQ_EPS_GW_NUM_EST_REUT">"c5393"</definedName>
    <definedName name="IQ_EPS_GW_STDDEV_EST">"c1742"</definedName>
    <definedName name="IQ_EPS_GW_STDDEV_EST_REUT">"c5394"</definedName>
    <definedName name="IQ_EPS_HIGH_EST">"c400"</definedName>
    <definedName name="IQ_EPS_HIGH_EST_REUT">"c5454"</definedName>
    <definedName name="IQ_EPS_LOW_EST">"c401"</definedName>
    <definedName name="IQ_EPS_LOW_EST_REUT">"c5455"</definedName>
    <definedName name="IQ_EPS_MEDIAN_EST">"c1661"</definedName>
    <definedName name="IQ_EPS_MEDIAN_EST_REUT">"c5456"</definedName>
    <definedName name="IQ_EPS_NORM">"c1902"</definedName>
    <definedName name="IQ_EPS_NORM_EST">"c2226"</definedName>
    <definedName name="IQ_EPS_NORM_EST_BOTTOM_UP">"c5490"</definedName>
    <definedName name="IQ_EPS_NORM_EST_BOTTOM_UP_REUT">"c5498"</definedName>
    <definedName name="IQ_EPS_NORM_EST_REUT">"c5326"</definedName>
    <definedName name="IQ_EPS_NORM_HIGH_EST">"c2228"</definedName>
    <definedName name="IQ_EPS_NORM_HIGH_EST_REUT">"c5328"</definedName>
    <definedName name="IQ_EPS_NORM_LOW_EST">"c2229"</definedName>
    <definedName name="IQ_EPS_NORM_LOW_EST_REUT">"c5329"</definedName>
    <definedName name="IQ_EPS_NORM_MEDIAN_EST">"c2227"</definedName>
    <definedName name="IQ_EPS_NORM_MEDIAN_EST_REUT">"c5327"</definedName>
    <definedName name="IQ_EPS_NORM_NUM_EST">"c2230"</definedName>
    <definedName name="IQ_EPS_NORM_NUM_EST_REUT">"c5330"</definedName>
    <definedName name="IQ_EPS_NORM_STDDEV_EST">"c2231"</definedName>
    <definedName name="IQ_EPS_NORM_STDDEV_EST_REUT">"c5331"</definedName>
    <definedName name="IQ_EPS_NUM_EST">"c402"</definedName>
    <definedName name="IQ_EPS_NUM_EST_REUT">"c5451"</definedName>
    <definedName name="IQ_EPS_REPORT_ACT_OR_EST">"c2224"</definedName>
    <definedName name="IQ_EPS_REPORT_ACT_OR_EST_REUT">"c5470"</definedName>
    <definedName name="IQ_EPS_REPORTED_EST">"c1744"</definedName>
    <definedName name="IQ_EPS_REPORTED_EST_BOTTOM_UP">"c5492"</definedName>
    <definedName name="IQ_EPS_REPORTED_EST_BOTTOM_UP_REUT">"c5500"</definedName>
    <definedName name="IQ_EPS_REPORTED_EST_REUT">"c5396"</definedName>
    <definedName name="IQ_EPS_REPORTED_HIGH_EST">"c1746"</definedName>
    <definedName name="IQ_EPS_REPORTED_HIGH_EST_REUT">"c5398"</definedName>
    <definedName name="IQ_EPS_REPORTED_LOW_EST">"c1747"</definedName>
    <definedName name="IQ_EPS_REPORTED_LOW_EST_REUT">"c5399"</definedName>
    <definedName name="IQ_EPS_REPORTED_MEDIAN_EST">"c1745"</definedName>
    <definedName name="IQ_EPS_REPORTED_MEDIAN_EST_REUT">"c5397"</definedName>
    <definedName name="IQ_EPS_REPORTED_NUM_EST">"c1748"</definedName>
    <definedName name="IQ_EPS_REPORTED_NUM_EST_REUT">"c5400"</definedName>
    <definedName name="IQ_EPS_REPORTED_STDDEV_EST">"c1749"</definedName>
    <definedName name="IQ_EPS_REPORTED_STDDEV_EST_REUT">"c5401"</definedName>
    <definedName name="IQ_EPS_SBC_ACT_OR_EST">"c4376"</definedName>
    <definedName name="IQ_EPS_SBC_EST">"c4375"</definedName>
    <definedName name="IQ_EPS_SBC_GUIDANCE">"c4377"</definedName>
    <definedName name="IQ_EPS_SBC_GW_ACT_OR_EST">"c4380"</definedName>
    <definedName name="IQ_EPS_SBC_GW_EST">"c4379"</definedName>
    <definedName name="IQ_EPS_SBC_GW_GUIDANCE">"c4381"</definedName>
    <definedName name="IQ_EPS_SBC_GW_HIGH_EST">"c4382"</definedName>
    <definedName name="IQ_EPS_SBC_GW_HIGH_GUIDANCE">"c4189"</definedName>
    <definedName name="IQ_EPS_SBC_GW_LOW_EST">"c4383"</definedName>
    <definedName name="IQ_EPS_SBC_GW_LOW_GUIDANCE">"c4229"</definedName>
    <definedName name="IQ_EPS_SBC_GW_MEDIAN_EST">"c4384"</definedName>
    <definedName name="IQ_EPS_SBC_GW_NUM_EST">"c4385"</definedName>
    <definedName name="IQ_EPS_SBC_GW_STDDEV_EST">"c4386"</definedName>
    <definedName name="IQ_EPS_SBC_HIGH_EST">"c4388"</definedName>
    <definedName name="IQ_EPS_SBC_HIGH_GUIDANCE">"c4188"</definedName>
    <definedName name="IQ_EPS_SBC_LOW_EST">"c4389"</definedName>
    <definedName name="IQ_EPS_SBC_LOW_GUIDANCE">"c4228"</definedName>
    <definedName name="IQ_EPS_SBC_MEDIAN_EST">"c4390"</definedName>
    <definedName name="IQ_EPS_SBC_NUM_EST">"c4391"</definedName>
    <definedName name="IQ_EPS_SBC_STDDEV_EST">"c4392"</definedName>
    <definedName name="IQ_EPS_STDDEV_EST">"c403"</definedName>
    <definedName name="IQ_EPS_STDDEV_EST_REUT">"c5452"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BV">"c5630"</definedName>
    <definedName name="IQ_EST_ACT_BV_SHARE">"c3549"</definedName>
    <definedName name="IQ_EST_ACT_BV_SHARE_REUT">"c5445"</definedName>
    <definedName name="IQ_EST_ACT_CAPEX">"c3546"</definedName>
    <definedName name="IQ_EST_ACT_CAPEX_REUT">"c3975"</definedName>
    <definedName name="IQ_EST_ACT_CASH_EPS">"c5637"</definedName>
    <definedName name="IQ_EST_ACT_CASH_FLOW">"c4394"</definedName>
    <definedName name="IQ_EST_ACT_CASH_OPER">"c4395"</definedName>
    <definedName name="IQ_EST_ACT_CFPS">"c1673"</definedName>
    <definedName name="IQ_EST_ACT_CFPS_REUT">"c3850"</definedName>
    <definedName name="IQ_EST_ACT_DISTRIBUTABLE_CASH">"c4396"</definedName>
    <definedName name="IQ_EST_ACT_DISTRIBUTABLE_CASH_SHARE">"c4397"</definedName>
    <definedName name="IQ_EST_ACT_DPS">"c1680"</definedName>
    <definedName name="IQ_EST_ACT_DPS_REUT">"c3857"</definedName>
    <definedName name="IQ_EST_ACT_EBIT">"c1687"</definedName>
    <definedName name="IQ_EST_ACT_EBIT_GW">"c4398"</definedName>
    <definedName name="IQ_EST_ACT_EBIT_REUT">"c5339"</definedName>
    <definedName name="IQ_EST_ACT_EBIT_SBC">"c4399"</definedName>
    <definedName name="IQ_EST_ACT_EBIT_SBC_GW">"c4400"</definedName>
    <definedName name="IQ_EST_ACT_EBITDA">"c1664"</definedName>
    <definedName name="IQ_EST_ACT_EBITDA_REUT">"c3836"</definedName>
    <definedName name="IQ_EST_ACT_EBITDA_SBC">"c4401"</definedName>
    <definedName name="IQ_EST_ACT_EBT_SBC">"c4402"</definedName>
    <definedName name="IQ_EST_ACT_EBT_SBC_GW">"c4403"</definedName>
    <definedName name="IQ_EST_ACT_EPS">"c1648"</definedName>
    <definedName name="IQ_EST_ACT_EPS_GW">"c1743"</definedName>
    <definedName name="IQ_EST_ACT_EPS_GW_REUT">"c5395"</definedName>
    <definedName name="IQ_EST_ACT_EPS_NORM">"c2232"</definedName>
    <definedName name="IQ_EST_ACT_EPS_NORM_REUT">"c5332"</definedName>
    <definedName name="IQ_EST_ACT_EPS_REPORTED">"c1750"</definedName>
    <definedName name="IQ_EST_ACT_EPS_REPORTED_REUT">"c5402"</definedName>
    <definedName name="IQ_EST_ACT_EPS_REUT">"c5457"</definedName>
    <definedName name="IQ_EST_ACT_EPS_SBC">"c4404"</definedName>
    <definedName name="IQ_EST_ACT_EPS_SBC_GW">"c4405"</definedName>
    <definedName name="IQ_EST_ACT_FFO">"c1666"</definedName>
    <definedName name="IQ_EST_ACT_FFO_ADJ">"c4406"</definedName>
    <definedName name="IQ_EST_ACT_FFO_REUT">"c3843"</definedName>
    <definedName name="IQ_EST_ACT_FFO_SHARE">"c4407"</definedName>
    <definedName name="IQ_EST_ACT_GROSS_MARGIN">"c5553"</definedName>
    <definedName name="IQ_EST_ACT_MAINT_CAPEX">"c4408"</definedName>
    <definedName name="IQ_EST_ACT_NAV">"c1757"</definedName>
    <definedName name="IQ_EST_ACT_NAV_SHARE">"c5608"</definedName>
    <definedName name="IQ_EST_ACT_NAV_SHARE_REUT">"c5616"</definedName>
    <definedName name="IQ_EST_ACT_NET_DEBT">"c3545"</definedName>
    <definedName name="IQ_EST_ACT_NET_DEBT_REUT">"c5446"</definedName>
    <definedName name="IQ_EST_ACT_NI">"c1722"</definedName>
    <definedName name="IQ_EST_ACT_NI_GW_REUT">"c5381"</definedName>
    <definedName name="IQ_EST_ACT_NI_REPORTED">"c1736"</definedName>
    <definedName name="IQ_EST_ACT_NI_REPORTED_REUT">"c5388"</definedName>
    <definedName name="IQ_EST_ACT_NI_REUT">"c5374"</definedName>
    <definedName name="IQ_EST_ACT_NI_SBC">"c4409"</definedName>
    <definedName name="IQ_EST_ACT_NI_SBC_GW">"c4410"</definedName>
    <definedName name="IQ_EST_ACT_OPER_INC">"c1694"</definedName>
    <definedName name="IQ_EST_ACT_OPER_INC_REUT">"c5346"</definedName>
    <definedName name="IQ_EST_ACT_PRETAX_GW_INC">"c1708"</definedName>
    <definedName name="IQ_EST_ACT_PRETAX_GW_INC_REUT">"c5360"</definedName>
    <definedName name="IQ_EST_ACT_PRETAX_INC">"c1701"</definedName>
    <definedName name="IQ_EST_ACT_PRETAX_INC_REUT">"c5353"</definedName>
    <definedName name="IQ_EST_ACT_PRETAX_REPORT_INC">"c1715"</definedName>
    <definedName name="IQ_EST_ACT_PRETAX_REPORT_INC_REUT">"c5367"</definedName>
    <definedName name="IQ_EST_ACT_RECURRING_PROFIT">"c4411"</definedName>
    <definedName name="IQ_EST_ACT_RECURRING_PROFIT_SHARE">"c4412"</definedName>
    <definedName name="IQ_EST_ACT_RETURN_ASSETS">"c3547"</definedName>
    <definedName name="IQ_EST_ACT_RETURN_ASSETS_REUT">"c3996"</definedName>
    <definedName name="IQ_EST_ACT_RETURN_EQUITY">"c3548"</definedName>
    <definedName name="IQ_EST_ACT_RETURN_EQUITY_REUT">"c3989"</definedName>
    <definedName name="IQ_EST_ACT_REV">"c2113"</definedName>
    <definedName name="IQ_EST_ACT_REV_REUT">"c3835"</definedName>
    <definedName name="IQ_EST_BV_SHARE_DIFF">"c4147"</definedName>
    <definedName name="IQ_EST_BV_SHARE_SURPRISE_PERCENT">"c4148"</definedName>
    <definedName name="IQ_EST_CAPEX_DIFF">"c4149"</definedName>
    <definedName name="IQ_EST_CAPEX_GROWTH_1YR">"c3588"</definedName>
    <definedName name="IQ_EST_CAPEX_GROWTH_1YR_REUT">"c5447"</definedName>
    <definedName name="IQ_EST_CAPEX_GROWTH_2YR">"c3589"</definedName>
    <definedName name="IQ_EST_CAPEX_GROWTH_2YR_REUT">"c5448"</definedName>
    <definedName name="IQ_EST_CAPEX_GROWTH_Q_1YR">"c3590"</definedName>
    <definedName name="IQ_EST_CAPEX_GROWTH_Q_1YR_REUT">"c5449"</definedName>
    <definedName name="IQ_EST_CAPEX_SEQ_GROWTH_Q">"c3591"</definedName>
    <definedName name="IQ_EST_CAPEX_SEQ_GROWTH_Q_REUT">"c5450"</definedName>
    <definedName name="IQ_EST_CAPEX_SURPRISE_PERCENT">"c4151"</definedName>
    <definedName name="IQ_EST_CASH_FLOW_DIFF">"c4152"</definedName>
    <definedName name="IQ_EST_CASH_FLOW_SURPRISE_PERCENT">"c4161"</definedName>
    <definedName name="IQ_EST_CASH_OPER_DIFF">"c4162"</definedName>
    <definedName name="IQ_EST_CASH_OPER_SURPRISE_PERCENT">"c4248"</definedName>
    <definedName name="IQ_EST_CFPS_DIFF">"c1871"</definedName>
    <definedName name="IQ_EST_CFPS_DIFF_REUT">"c3892"</definedName>
    <definedName name="IQ_EST_CFPS_GROWTH_1YR">"c1774"</definedName>
    <definedName name="IQ_EST_CFPS_GROWTH_1YR_REUT">"c3878"</definedName>
    <definedName name="IQ_EST_CFPS_GROWTH_2YR">"c1775"</definedName>
    <definedName name="IQ_EST_CFPS_GROWTH_2YR_REUT">"c3879"</definedName>
    <definedName name="IQ_EST_CFPS_GROWTH_Q_1YR">"c1776"</definedName>
    <definedName name="IQ_EST_CFPS_GROWTH_Q_1YR_REUT">"c3880"</definedName>
    <definedName name="IQ_EST_CFPS_SEQ_GROWTH_Q">"c1777"</definedName>
    <definedName name="IQ_EST_CFPS_SEQ_GROWTH_Q_REUT">"c3881"</definedName>
    <definedName name="IQ_EST_CFPS_SURPRISE_PERCENT">"c1872"</definedName>
    <definedName name="IQ_EST_CFPS_SURPRISE_PERCENT_REUT">"c3893"</definedName>
    <definedName name="IQ_EST_CURRENCY">"c2140"</definedName>
    <definedName name="IQ_EST_CURRENCY_REUT">"c5437"</definedName>
    <definedName name="IQ_EST_DATE">"c1634"</definedName>
    <definedName name="IQ_EST_DATE_REUT">"c5438"</definedName>
    <definedName name="IQ_EST_DISTRIBUTABLE_CASH_DIFF">"c4276"</definedName>
    <definedName name="IQ_EST_DISTRIBUTABLE_CASH_GROWTH_1YR">"c4413"</definedName>
    <definedName name="IQ_EST_DISTRIBUTABLE_CASH_GROWTH_2YR">"c4414"</definedName>
    <definedName name="IQ_EST_DISTRIBUTABLE_CASH_GROWTH_Q_1YR">"c4415"</definedName>
    <definedName name="IQ_EST_DISTRIBUTABLE_CASH_SEQ_GROWTH_Q">"c4416"</definedName>
    <definedName name="IQ_EST_DISTRIBUTABLE_CASH_SHARE_DIFF">"c4284"</definedName>
    <definedName name="IQ_EST_DISTRIBUTABLE_CASH_SHARE_GROWTH_1YR">"c4417"</definedName>
    <definedName name="IQ_EST_DISTRIBUTABLE_CASH_SHARE_GROWTH_2YR">"c4418"</definedName>
    <definedName name="IQ_EST_DISTRIBUTABLE_CASH_SHARE_GROWTH_Q_1YR">"c4419"</definedName>
    <definedName name="IQ_EST_DISTRIBUTABLE_CASH_SHARE_SEQ_GROWTH_Q">"c4420"</definedName>
    <definedName name="IQ_EST_DISTRIBUTABLE_CASH_SHARE_SURPRISE_PERCENT">"c4293"</definedName>
    <definedName name="IQ_EST_DISTRIBUTABLE_CASH_SURPRISE_PERCENT">"c4295"</definedName>
    <definedName name="IQ_EST_DPS_DIFF">"c1873"</definedName>
    <definedName name="IQ_EST_DPS_DIFF_REUT">"c3894"</definedName>
    <definedName name="IQ_EST_DPS_GROWTH_1YR">"c1778"</definedName>
    <definedName name="IQ_EST_DPS_GROWTH_1YR_REUT">"c3882"</definedName>
    <definedName name="IQ_EST_DPS_GROWTH_2YR">"c1779"</definedName>
    <definedName name="IQ_EST_DPS_GROWTH_2YR_REUT">"c3883"</definedName>
    <definedName name="IQ_EST_DPS_GROWTH_Q_1YR">"c1780"</definedName>
    <definedName name="IQ_EST_DPS_GROWTH_Q_1YR_REUT">"c3884"</definedName>
    <definedName name="IQ_EST_DPS_SEQ_GROWTH_Q">"c1781"</definedName>
    <definedName name="IQ_EST_DPS_SEQ_GROWTH_Q_REUT">"c3885"</definedName>
    <definedName name="IQ_EST_DPS_SURPRISE_PERCENT">"c1874"</definedName>
    <definedName name="IQ_EST_DPS_SURPRISE_PERCENT_REUT">"c3895"</definedName>
    <definedName name="IQ_EST_EBIT_DIFF">"c1875"</definedName>
    <definedName name="IQ_EST_EBIT_DIFF_REUT">"c5413"</definedName>
    <definedName name="IQ_EST_EBIT_GW_DIFF">"c4304"</definedName>
    <definedName name="IQ_EST_EBIT_GW_SURPRISE_PERCENT">"c4313"</definedName>
    <definedName name="IQ_EST_EBIT_SBC_DIFF">"c4314"</definedName>
    <definedName name="IQ_EST_EBIT_SBC_GW_DIFF">"c4318"</definedName>
    <definedName name="IQ_EST_EBIT_SBC_GW_SURPRISE_PERCENT">"c4327"</definedName>
    <definedName name="IQ_EST_EBIT_SBC_SURPRISE_PERCENT">"c4333"</definedName>
    <definedName name="IQ_EST_EBIT_SURPRISE_PERCENT">"c1876"</definedName>
    <definedName name="IQ_EST_EBIT_SURPRISE_PERCENT_REUT">"c5414"</definedName>
    <definedName name="IQ_EST_EBITDA_DIFF">"c1867"</definedName>
    <definedName name="IQ_EST_EBITDA_DIFF_REUT">"c3888"</definedName>
    <definedName name="IQ_EST_EBITDA_GROWTH_1YR">"c1766"</definedName>
    <definedName name="IQ_EST_EBITDA_GROWTH_1YR_REUT">"c3864"</definedName>
    <definedName name="IQ_EST_EBITDA_GROWTH_2YR">"c1767"</definedName>
    <definedName name="IQ_EST_EBITDA_GROWTH_2YR_REUT">"c3865"</definedName>
    <definedName name="IQ_EST_EBITDA_GROWTH_Q_1YR">"c1768"</definedName>
    <definedName name="IQ_EST_EBITDA_GROWTH_Q_1YR_REUT">"c3866"</definedName>
    <definedName name="IQ_EST_EBITDA_SBC_DIFF">"c4335"</definedName>
    <definedName name="IQ_EST_EBITDA_SBC_SURPRISE_PERCENT">"c4344"</definedName>
    <definedName name="IQ_EST_EBITDA_SEQ_GROWTH_Q">"c1769"</definedName>
    <definedName name="IQ_EST_EBITDA_SEQ_GROWTH_Q_REUT">"c3867"</definedName>
    <definedName name="IQ_EST_EBITDA_SURPRISE_PERCENT">"c1868"</definedName>
    <definedName name="IQ_EST_EBITDA_SURPRISE_PERCENT_REUT">"c3889"</definedName>
    <definedName name="IQ_EST_EBT_SBC_DIFF">"c4348"</definedName>
    <definedName name="IQ_EST_EBT_SBC_GW_DIFF">"c4352"</definedName>
    <definedName name="IQ_EST_EBT_SBC_GW_SURPRISE_PERCENT">"c4361"</definedName>
    <definedName name="IQ_EST_EBT_SBC_SURPRISE_PERCENT">"c4367"</definedName>
    <definedName name="IQ_EST_EPS_DIFF">"c1864"</definedName>
    <definedName name="IQ_EST_EPS_DIFF_REUT">"c5458"</definedName>
    <definedName name="IQ_EST_EPS_GROWTH_1YR">"c1636"</definedName>
    <definedName name="IQ_EST_EPS_GROWTH_1YR_REUT">"c3646"</definedName>
    <definedName name="IQ_EST_EPS_GROWTH_2YR">"c1637"</definedName>
    <definedName name="IQ_EST_EPS_GROWTH_2YR_REUT">"c3858"</definedName>
    <definedName name="IQ_EST_EPS_GROWTH_5YR">"c1655"</definedName>
    <definedName name="IQ_EST_EPS_GROWTH_5YR_BOTTOM_UP">"c5487"</definedName>
    <definedName name="IQ_EST_EPS_GROWTH_5YR_BOTTOM_UP_REUT">"c5495"</definedName>
    <definedName name="IQ_EST_EPS_GROWTH_5YR_HIGH">"c1657"</definedName>
    <definedName name="IQ_EST_EPS_GROWTH_5YR_HIGH_REUT">"c5322"</definedName>
    <definedName name="IQ_EST_EPS_GROWTH_5YR_LOW">"c1658"</definedName>
    <definedName name="IQ_EST_EPS_GROWTH_5YR_LOW_REUT">"c5323"</definedName>
    <definedName name="IQ_EST_EPS_GROWTH_5YR_MEDIAN">"c1656"</definedName>
    <definedName name="IQ_EST_EPS_GROWTH_5YR_MEDIAN_REUT">"c5321"</definedName>
    <definedName name="IQ_EST_EPS_GROWTH_5YR_NUM">"c1659"</definedName>
    <definedName name="IQ_EST_EPS_GROWTH_5YR_NUM_REUT">"c5324"</definedName>
    <definedName name="IQ_EST_EPS_GROWTH_5YR_REUT">"c3633"</definedName>
    <definedName name="IQ_EST_EPS_GROWTH_5YR_STDDEV">"c1660"</definedName>
    <definedName name="IQ_EST_EPS_GROWTH_5YR_STDDEV_REUT">"c5325"</definedName>
    <definedName name="IQ_EST_EPS_GROWTH_Q_1YR">"c1641"</definedName>
    <definedName name="IQ_EST_EPS_GROWTH_Q_1YR_REUT">"c5410"</definedName>
    <definedName name="IQ_EST_EPS_GW_DIFF">"c1891"</definedName>
    <definedName name="IQ_EST_EPS_GW_DIFF_REUT">"c5429"</definedName>
    <definedName name="IQ_EST_EPS_GW_SURPRISE_PERCENT">"c1892"</definedName>
    <definedName name="IQ_EST_EPS_GW_SURPRISE_PERCENT_REUT">"c5430"</definedName>
    <definedName name="IQ_EST_EPS_NORM_DIFF">"c2247"</definedName>
    <definedName name="IQ_EST_EPS_NORM_DIFF_REUT">"c5411"</definedName>
    <definedName name="IQ_EST_EPS_NORM_SURPRISE_PERCENT">"c2248"</definedName>
    <definedName name="IQ_EST_EPS_NORM_SURPRISE_PERCENT_REUT">"c5412"</definedName>
    <definedName name="IQ_EST_EPS_REPORT_DIFF">"c1893"</definedName>
    <definedName name="IQ_EST_EPS_REPORT_DIFF_REUT">"c5431"</definedName>
    <definedName name="IQ_EST_EPS_REPORT_SURPRISE_PERCENT">"c1894"</definedName>
    <definedName name="IQ_EST_EPS_REPORT_SURPRISE_PERCENT_REUT">"c5432"</definedName>
    <definedName name="IQ_EST_EPS_SBC_DIFF">"c4374"</definedName>
    <definedName name="IQ_EST_EPS_SBC_GW_DIFF">"c4378"</definedName>
    <definedName name="IQ_EST_EPS_SBC_GW_SURPRISE_PERCENT">"c4387"</definedName>
    <definedName name="IQ_EST_EPS_SBC_SURPRISE_PERCENT">"c4393"</definedName>
    <definedName name="IQ_EST_EPS_SEQ_GROWTH_Q">"c1764"</definedName>
    <definedName name="IQ_EST_EPS_SEQ_GROWTH_Q_REUT">"c3859"</definedName>
    <definedName name="IQ_EST_EPS_SURPRISE_PERCENT">"c1635"</definedName>
    <definedName name="IQ_EST_EPS_SURPRISE_PERCENT_REUT">"c5459"</definedName>
    <definedName name="IQ_EST_FFO_ADJ_DIFF">"c4433"</definedName>
    <definedName name="IQ_EST_FFO_ADJ_GROWTH_1YR">"c4421"</definedName>
    <definedName name="IQ_EST_FFO_ADJ_GROWTH_2YR">"c4422"</definedName>
    <definedName name="IQ_EST_FFO_ADJ_GROWTH_Q_1YR">"c4423"</definedName>
    <definedName name="IQ_EST_FFO_ADJ_SEQ_GROWTH_Q">"c4424"</definedName>
    <definedName name="IQ_EST_FFO_ADJ_SURPRISE_PERCENT">"c4442"</definedName>
    <definedName name="IQ_EST_FFO_DIFF">"c1869"</definedName>
    <definedName name="IQ_EST_FFO_DIFF_REUT">"c3890"</definedName>
    <definedName name="IQ_EST_FFO_GROWTH_1YR">"c1770"</definedName>
    <definedName name="IQ_EST_FFO_GROWTH_1YR_REUT">"c3874"</definedName>
    <definedName name="IQ_EST_FFO_GROWTH_2YR">"c1771"</definedName>
    <definedName name="IQ_EST_FFO_GROWTH_2YR_REUT">"c3875"</definedName>
    <definedName name="IQ_EST_FFO_GROWTH_Q_1YR">"c1772"</definedName>
    <definedName name="IQ_EST_FFO_GROWTH_Q_1YR_REUT">"c3876"</definedName>
    <definedName name="IQ_EST_FFO_SEQ_GROWTH_Q">"c1773"</definedName>
    <definedName name="IQ_EST_FFO_SEQ_GROWTH_Q_REUT">"c3877"</definedName>
    <definedName name="IQ_EST_FFO_SHARE_DIFF">"c4444"</definedName>
    <definedName name="IQ_EST_FFO_SHARE_GROWTH_1YR">"c4425"</definedName>
    <definedName name="IQ_EST_FFO_SHARE_GROWTH_2YR">"c4426"</definedName>
    <definedName name="IQ_EST_FFO_SHARE_GROWTH_Q_1YR">"c4427"</definedName>
    <definedName name="IQ_EST_FFO_SHARE_SEQ_GROWTH_Q">"c4428"</definedName>
    <definedName name="IQ_EST_FFO_SHARE_SURPRISE_PERCENT">"c4453"</definedName>
    <definedName name="IQ_EST_FFO_SURPRISE_PERCENT">"c1870"</definedName>
    <definedName name="IQ_EST_FFO_SURPRISE_PERCENT_REUT">"c3891"</definedName>
    <definedName name="IQ_EST_FOOTNOTE">"c4540"</definedName>
    <definedName name="IQ_EST_FOOTNOTE_REUT">"c5478"</definedName>
    <definedName name="IQ_EST_MAINT_CAPEX_DIFF">"c4456"</definedName>
    <definedName name="IQ_EST_MAINT_CAPEX_GROWTH_1YR">"c4429"</definedName>
    <definedName name="IQ_EST_MAINT_CAPEX_GROWTH_2YR">"c4430"</definedName>
    <definedName name="IQ_EST_MAINT_CAPEX_GROWTH_Q_1YR">"c4431"</definedName>
    <definedName name="IQ_EST_MAINT_CAPEX_SEQ_GROWTH_Q">"c4432"</definedName>
    <definedName name="IQ_EST_MAINT_CAPEX_SURPRISE_PERCENT">"c4465"</definedName>
    <definedName name="IQ_EST_NAV_DIFF">"c1895"</definedName>
    <definedName name="IQ_EST_NAV_SHARE_SURPRISE_PERCENT">"c1896"</definedName>
    <definedName name="IQ_EST_NET_DEBT_DIFF">"c4466"</definedName>
    <definedName name="IQ_EST_NET_DEBT_SURPRISE_PERCENT">"c4468"</definedName>
    <definedName name="IQ_EST_NI_DIFF">"c1885"</definedName>
    <definedName name="IQ_EST_NI_DIFF_REUT">"c5423"</definedName>
    <definedName name="IQ_EST_NI_GW_DIFF_REUT">"c5425"</definedName>
    <definedName name="IQ_EST_NI_GW_SURPRISE_PERCENT_REUT">"c5426"</definedName>
    <definedName name="IQ_EST_NI_REPORT_DIFF">"c1889"</definedName>
    <definedName name="IQ_EST_NI_REPORT_DIFF_REUT">"c5427"</definedName>
    <definedName name="IQ_EST_NI_REPORT_SURPRISE_PERCENT">"c1890"</definedName>
    <definedName name="IQ_EST_NI_REPORT_SURPRISE_PERCENT_REUT">"c5428"</definedName>
    <definedName name="IQ_EST_NI_SBC_DIFF">"c4472"</definedName>
    <definedName name="IQ_EST_NI_SBC_GW_DIFF">"c4476"</definedName>
    <definedName name="IQ_EST_NI_SBC_GW_SURPRISE_PERCENT">"c4485"</definedName>
    <definedName name="IQ_EST_NI_SBC_SURPRISE_PERCENT">"c4491"</definedName>
    <definedName name="IQ_EST_NI_SURPRISE_PERCENT">"c1886"</definedName>
    <definedName name="IQ_EST_NI_SURPRISE_PERCENT_REUT">"c5424"</definedName>
    <definedName name="IQ_EST_NUM_BUY">"c1759"</definedName>
    <definedName name="IQ_EST_NUM_HIGH_REC">"c5649"</definedName>
    <definedName name="IQ_EST_NUM_HIGH_REC_REUT">"c3870"</definedName>
    <definedName name="IQ_EST_NUM_HIGHEST_REC">"c5648"</definedName>
    <definedName name="IQ_EST_NUM_HIGHEST_REC_REUT">"c3869"</definedName>
    <definedName name="IQ_EST_NUM_HOLD">"c1761"</definedName>
    <definedName name="IQ_EST_NUM_LOW_REC">"c5651"</definedName>
    <definedName name="IQ_EST_NUM_LOW_REC_REUT">"c3872"</definedName>
    <definedName name="IQ_EST_NUM_LOWEST_REC">"c5652"</definedName>
    <definedName name="IQ_EST_NUM_LOWEST_REC_REUT">"c3873"</definedName>
    <definedName name="IQ_EST_NUM_NEUTRAL_REC">"c5650"</definedName>
    <definedName name="IQ_EST_NUM_NEUTRAL_REC_REUT">"c3871"</definedName>
    <definedName name="IQ_EST_NUM_NO_OPINION">"c1758"</definedName>
    <definedName name="IQ_EST_NUM_NO_OPINION_REUT">"c3868"</definedName>
    <definedName name="IQ_EST_NUM_OUTPERFORM">"c1760"</definedName>
    <definedName name="IQ_EST_NUM_SELL">"c1763"</definedName>
    <definedName name="IQ_EST_NUM_UNDERPERFORM">"c1762"</definedName>
    <definedName name="IQ_EST_OPER_INC_DIFF">"c1877"</definedName>
    <definedName name="IQ_EST_OPER_INC_DIFF_REUT">"c5415"</definedName>
    <definedName name="IQ_EST_OPER_INC_SURPRISE_PERCENT">"c1878"</definedName>
    <definedName name="IQ_EST_OPER_INC_SURPRISE_PERCENT_REUT">"c5416"</definedName>
    <definedName name="IQ_EST_PRE_TAX_DIFF">"c1879"</definedName>
    <definedName name="IQ_EST_PRE_TAX_DIFF_REUT">"c5417"</definedName>
    <definedName name="IQ_EST_PRE_TAX_GW_DIFF">"c1881"</definedName>
    <definedName name="IQ_EST_PRE_TAX_GW_DIFF_REUT">"c5419"</definedName>
    <definedName name="IQ_EST_PRE_TAX_GW_SURPRISE_PERCENT">"c1882"</definedName>
    <definedName name="IQ_EST_PRE_TAX_GW_SURPRISE_PERCENT_REUT">"c5420"</definedName>
    <definedName name="IQ_EST_PRE_TAX_REPORT_DIFF">"c1883"</definedName>
    <definedName name="IQ_EST_PRE_TAX_REPORT_DIFF_REUT">"c5421"</definedName>
    <definedName name="IQ_EST_PRE_TAX_REPORT_SURPRISE_PERCENT">"c1884"</definedName>
    <definedName name="IQ_EST_PRE_TAX_REPORT_SURPRISE_PERCENT_REUT">"c5422"</definedName>
    <definedName name="IQ_EST_PRE_TAX_SURPRISE_PERCENT">"c1880"</definedName>
    <definedName name="IQ_EST_PRE_TAX_SURPRISE_PERCENT_REUT">"c5418"</definedName>
    <definedName name="IQ_EST_RECURRING_PROFIT_SHARE_DIFF">"c4505"</definedName>
    <definedName name="IQ_EST_RECURRING_PROFIT_SHARE_SURPRISE_PERCENT">"c4515"</definedName>
    <definedName name="IQ_EST_REV_DIFF">"c1865"</definedName>
    <definedName name="IQ_EST_REV_DIFF_REUT">"c3886"</definedName>
    <definedName name="IQ_EST_REV_GROWTH_1YR">"c1638"</definedName>
    <definedName name="IQ_EST_REV_GROWTH_1YR_REUT">"c3860"</definedName>
    <definedName name="IQ_EST_REV_GROWTH_2YR">"c1639"</definedName>
    <definedName name="IQ_EST_REV_GROWTH_2YR_REUT">"c3861"</definedName>
    <definedName name="IQ_EST_REV_GROWTH_Q_1YR">"c1640"</definedName>
    <definedName name="IQ_EST_REV_GROWTH_Q_1YR_REUT">"c3862"</definedName>
    <definedName name="IQ_EST_REV_SEQ_GROWTH_Q">"c1765"</definedName>
    <definedName name="IQ_EST_REV_SEQ_GROWTH_Q_REUT">"c3863"</definedName>
    <definedName name="IQ_EST_REV_SURPRISE_PERCENT">"c1866"</definedName>
    <definedName name="IQ_EST_REV_SURPRISE_PERCENT_REUT">"c3887"</definedName>
    <definedName name="IQ_EST_VENDOR">"c5564"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VAL_DATE">"c2180"</definedName>
    <definedName name="IQ_EXCHANGE">"c405"</definedName>
    <definedName name="IQ_EXCISE_TAXES_EXCL_SALES">"c5515"</definedName>
    <definedName name="IQ_EXCISE_TAXES_INCL_SALES">"c5514"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">"c6216"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EDFUNDS_SOLD">"c2256"</definedName>
    <definedName name="IQ_FFO">"c1574"</definedName>
    <definedName name="IQ_FFO_ACT_OR_EST">"c2216"</definedName>
    <definedName name="IQ_FFO_ADJ_ACT_OR_EST">"c4435"</definedName>
    <definedName name="IQ_FFO_ADJ_EST">"c4434"</definedName>
    <definedName name="IQ_FFO_ADJ_GUIDANCE">"c4436"</definedName>
    <definedName name="IQ_FFO_ADJ_HIGH_EST">"c4437"</definedName>
    <definedName name="IQ_FFO_ADJ_HIGH_GUIDANCE">"c4202"</definedName>
    <definedName name="IQ_FFO_ADJ_LOW_EST">"c4438"</definedName>
    <definedName name="IQ_FFO_ADJ_LOW_GUIDANCE">"c4242"</definedName>
    <definedName name="IQ_FFO_ADJ_MEDIAN_EST">"c4439"</definedName>
    <definedName name="IQ_FFO_ADJ_NUM_EST">"c4440"</definedName>
    <definedName name="IQ_FFO_ADJ_STDDEV_EST">"c4441"</definedName>
    <definedName name="IQ_FFO_EST">"c418"</definedName>
    <definedName name="IQ_FFO_EST_REUT">"c3837"</definedName>
    <definedName name="IQ_FFO_GUIDANCE">"c4443"</definedName>
    <definedName name="IQ_FFO_HIGH_EST">"c419"</definedName>
    <definedName name="IQ_FFO_HIGH_EST_REUT">"c3839"</definedName>
    <definedName name="IQ_FFO_HIGH_GUIDANCE">"c4184"</definedName>
    <definedName name="IQ_FFO_LOW_EST">"c420"</definedName>
    <definedName name="IQ_FFO_LOW_EST_REUT">"c3840"</definedName>
    <definedName name="IQ_FFO_LOW_GUIDANCE">"c4224"</definedName>
    <definedName name="IQ_FFO_MEDIAN_EST">"c1665"</definedName>
    <definedName name="IQ_FFO_MEDIAN_EST_REUT">"c3838"</definedName>
    <definedName name="IQ_FFO_NUM_EST">"c421"</definedName>
    <definedName name="IQ_FFO_NUM_EST_REUT">"c3841"</definedName>
    <definedName name="IQ_FFO_PAYOUT_RATIO">"c3492"</definedName>
    <definedName name="IQ_FFO_SHARE_ACT_OR_EST">"c4446"</definedName>
    <definedName name="IQ_FFO_SHARE_EST">"c4445"</definedName>
    <definedName name="IQ_FFO_SHARE_GUIDANCE">"c4447"</definedName>
    <definedName name="IQ_FFO_SHARE_HIGH_EST">"c4448"</definedName>
    <definedName name="IQ_FFO_SHARE_HIGH_GUIDANCE">"c4203"</definedName>
    <definedName name="IQ_FFO_SHARE_LOW_EST">"c4449"</definedName>
    <definedName name="IQ_FFO_SHARE_LOW_GUIDANCE">"c4243"</definedName>
    <definedName name="IQ_FFO_SHARE_MEDIAN_EST">"c4450"</definedName>
    <definedName name="IQ_FFO_SHARE_NUM_EST">"c4451"</definedName>
    <definedName name="IQ_FFO_SHARE_STDDEV_EST">"c4452"</definedName>
    <definedName name="IQ_FFO_STDDEV_EST">"c422"</definedName>
    <definedName name="IQ_FFO_STDDEV_EST_REUT">"c3842"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LM_RIGHTS">"c2254"</definedName>
    <definedName name="IQ_FIN_DIV_ASSETS_CURRENT">"c427"</definedName>
    <definedName name="IQ_FIN_DIV_ASSETS_LT">"c428"</definedName>
    <definedName name="IQ_FIN_DIV_CURRENT_PORT_DEBT_TOTAL">"c5524"</definedName>
    <definedName name="IQ_FIN_DIV_CURRENT_PORT_LEASES_TOTAL">"c5523"</definedName>
    <definedName name="IQ_FIN_DIV_DEBT_CURRENT">"c429"</definedName>
    <definedName name="IQ_FIN_DIV_DEBT_LT">"c430"</definedName>
    <definedName name="IQ_FIN_DIV_DEBT_LT_TOTAL">"c5526"</definedName>
    <definedName name="IQ_FIN_DIV_DEBT_TOTAL">"c5656"</definedName>
    <definedName name="IQ_FIN_DIV_EXP">"c431"</definedName>
    <definedName name="IQ_FIN_DIV_INT_EXP">"c432"</definedName>
    <definedName name="IQ_FIN_DIV_LEASES_LT_TOTAL">"c5525"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LT_DEBT_TOTAL">"c5655"</definedName>
    <definedName name="IQ_FIN_DIV_NOTES_PAY_TOTAL">"c5522"</definedName>
    <definedName name="IQ_FIN_DIV_REV">"c437"</definedName>
    <definedName name="IQ_FIN_DIV_ST_DEBT_TOTAL">"c5527"</definedName>
    <definedName name="IQ_FINANCING_CASH">"c1405"</definedName>
    <definedName name="IQ_FINANCING_CASH_SUPPL">"c1406"</definedName>
    <definedName name="IQ_FINANCING_OBLIG_CURRENT">"c6190"</definedName>
    <definedName name="IQ_FINANCING_OBLIG_NON_CURRENT">"c6191"</definedName>
    <definedName name="IQ_FINISHED_INV">"c438"</definedName>
    <definedName name="IQ_FIRST_INT_DATE">"c2186"</definedName>
    <definedName name="IQ_FIRST_YEAR_LIFE">"c439"</definedName>
    <definedName name="IQ_FIRST_YEAR_LIFE_PREM">"c2787"</definedName>
    <definedName name="IQ_FIRST_YEAR_PREM">"c2786"</definedName>
    <definedName name="IQ_FIRSTPRICINGDATE">"c3050"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_EXP">"c2241"</definedName>
    <definedName name="IQ_GAAP_IS">"c6194"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">"c6217"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">"c6218"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">"c6219"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">"c6220"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">"c6278"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">"c6221"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EO_SEG_ASSETS">"c4069"</definedName>
    <definedName name="IQ_GEO_SEG_ASSETS_ABS">"c4091"</definedName>
    <definedName name="IQ_GEO_SEG_ASSETS_TOTAL">"c4123"</definedName>
    <definedName name="IQ_GEO_SEG_CAPEX">"c4083"</definedName>
    <definedName name="IQ_GEO_SEG_CAPEX_ABS">"c4105"</definedName>
    <definedName name="IQ_GEO_SEG_CAPEX_TOTAL">"c4127"</definedName>
    <definedName name="IQ_GEO_SEG_DA">"c4082"</definedName>
    <definedName name="IQ_GEO_SEG_DA_ABS">"c4104"</definedName>
    <definedName name="IQ_GEO_SEG_DA_TOTAL">"c4126"</definedName>
    <definedName name="IQ_GEO_SEG_EARNINGS_OP">"c4073"</definedName>
    <definedName name="IQ_GEO_SEG_EARNINGS_OP_ABS">"c4095"</definedName>
    <definedName name="IQ_GEO_SEG_EARNINGS_OP_TOTAL">"c4119"</definedName>
    <definedName name="IQ_GEO_SEG_EBT">"c4072"</definedName>
    <definedName name="IQ_GEO_SEG_EBT_ABS">"c4094"</definedName>
    <definedName name="IQ_GEO_SEG_EBT_TOTAL">"c4121"</definedName>
    <definedName name="IQ_GEO_SEG_GP">"c4070"</definedName>
    <definedName name="IQ_GEO_SEG_GP_ABS">"c4092"</definedName>
    <definedName name="IQ_GEO_SEG_GP_TOTAL">"c4120"</definedName>
    <definedName name="IQ_GEO_SEG_INC_TAX">"c4081"</definedName>
    <definedName name="IQ_GEO_SEG_INC_TAX_ABS">"c4103"</definedName>
    <definedName name="IQ_GEO_SEG_INC_TAX_TOTAL">"c4125"</definedName>
    <definedName name="IQ_GEO_SEG_INTEREST_EXP">"c4080"</definedName>
    <definedName name="IQ_GEO_SEG_INTEREST_EXP_ABS">"c4102"</definedName>
    <definedName name="IQ_GEO_SEG_INTEREST_EXP_TOTAL">"c4124"</definedName>
    <definedName name="IQ_GEO_SEG_NAME">"c5484"</definedName>
    <definedName name="IQ_GEO_SEG_NAME_ABS">"c5485"</definedName>
    <definedName name="IQ_GEO_SEG_NI">"c4071"</definedName>
    <definedName name="IQ_GEO_SEG_NI_ABS">"c4093"</definedName>
    <definedName name="IQ_GEO_SEG_NI_TOTAL">"c4122"</definedName>
    <definedName name="IQ_GEO_SEG_OPER_INC">"c4075"</definedName>
    <definedName name="IQ_GEO_SEG_OPER_INC_ABS">"c4097"</definedName>
    <definedName name="IQ_GEO_SEG_OPER_INC_TOTAL">"c4118"</definedName>
    <definedName name="IQ_GEO_SEG_REV">"c4074"</definedName>
    <definedName name="IQ_GEO_SEG_REV_ABS">"c4096"</definedName>
    <definedName name="IQ_GEO_SEG_REV_TOTAL">"c4117"</definedName>
    <definedName name="IQ_GOODWILL_NET">"c1380"</definedName>
    <definedName name="IQ_GP">"c511"</definedName>
    <definedName name="IQ_GP_10YR_ANN_CAGR">"c6090"</definedName>
    <definedName name="IQ_GP_10YR_ANN_GROWTH">"c512"</definedName>
    <definedName name="IQ_GP_1YR_ANN_GROWTH">"c513"</definedName>
    <definedName name="IQ_GP_2YR_ANN_CAGR">"c6091"</definedName>
    <definedName name="IQ_GP_2YR_ANN_GROWTH">"c514"</definedName>
    <definedName name="IQ_GP_3YR_ANN_CAGR">"c6092"</definedName>
    <definedName name="IQ_GP_3YR_ANN_GROWTH">"c515"</definedName>
    <definedName name="IQ_GP_5YR_ANN_CAGR">"c6093"</definedName>
    <definedName name="IQ_GP_5YR_ANN_GROWTH">"c516"</definedName>
    <definedName name="IQ_GP_7YR_ANN_CAGR">"c6094"</definedName>
    <definedName name="IQ_GP_7YR_ANN_GROWTH">"c517"</definedName>
    <definedName name="IQ_GPPE">"c518"</definedName>
    <definedName name="IQ_GROSS_AH_EARNED">"c2742"</definedName>
    <definedName name="IQ_GROSS_CLAIM_EXP_INCUR">"c2755"</definedName>
    <definedName name="IQ_GROSS_CLAIM_EXP_PAID">"c2758"</definedName>
    <definedName name="IQ_GROSS_CLAIM_EXP_RES">"c2752"</definedName>
    <definedName name="IQ_GROSS_DIVID">"c1446"</definedName>
    <definedName name="IQ_GROSS_EARNED">"c2732"</definedName>
    <definedName name="IQ_GROSS_LIFE_EARNED">"c2737"</definedName>
    <definedName name="IQ_GROSS_LIFE_IN_FORCE">"c2767"</definedName>
    <definedName name="IQ_GROSS_LOANS">"c521"</definedName>
    <definedName name="IQ_GROSS_LOANS_10YR_ANN_CAGR">"c6095"</definedName>
    <definedName name="IQ_GROSS_LOANS_10YR_ANN_GROWTH">"c522"</definedName>
    <definedName name="IQ_GROSS_LOANS_1YR_ANN_GROWTH">"c523"</definedName>
    <definedName name="IQ_GROSS_LOANS_2YR_ANN_CAGR">"c6096"</definedName>
    <definedName name="IQ_GROSS_LOANS_2YR_ANN_GROWTH">"c524"</definedName>
    <definedName name="IQ_GROSS_LOANS_3YR_ANN_CAGR">"c6097"</definedName>
    <definedName name="IQ_GROSS_LOANS_3YR_ANN_GROWTH">"c525"</definedName>
    <definedName name="IQ_GROSS_LOANS_5YR_ANN_CAGR">"c6098"</definedName>
    <definedName name="IQ_GROSS_LOANS_5YR_ANN_GROWTH">"c526"</definedName>
    <definedName name="IQ_GROSS_LOANS_7YR_ANN_CAGR">"c6099"</definedName>
    <definedName name="IQ_GROSS_LOANS_7YR_ANN_GROWTH">"c527"</definedName>
    <definedName name="IQ_GROSS_LOANS_TOTAL_DEPOSITS">"c528"</definedName>
    <definedName name="IQ_GROSS_MARGIN">"c529"</definedName>
    <definedName name="IQ_GROSS_MARGIN_ACT_OR_EST">"c5554"</definedName>
    <definedName name="IQ_GROSS_MARGIN_EST">"c5547"</definedName>
    <definedName name="IQ_GROSS_MARGIN_HIGH_EST">"c5549"</definedName>
    <definedName name="IQ_GROSS_MARGIN_LOW_EST">"c5550"</definedName>
    <definedName name="IQ_GROSS_MARGIN_MEDIAN_EST">"c5548"</definedName>
    <definedName name="IQ_GROSS_MARGIN_NUM_EST">"c5551"</definedName>
    <definedName name="IQ_GROSS_MARGIN_STDDEV_EST">"c5552"</definedName>
    <definedName name="IQ_GROSS_PC_EARNED">"c2747"</definedName>
    <definedName name="IQ_GROSS_PROFIT">"c1378"</definedName>
    <definedName name="IQ_GROSS_SPRD">"c2155"</definedName>
    <definedName name="IQ_GROSS_WRITTEN">"c2726"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">"c6279"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">"c6280"</definedName>
    <definedName name="IQ_GW_INTAN_AMORT_REIT">"c1480"</definedName>
    <definedName name="IQ_GW_INTAN_AMORT_UTI">"c1481"</definedName>
    <definedName name="IQ_HC_ADMISSIONS">"c5953"</definedName>
    <definedName name="IQ_HC_ADMISSIONS_GROWTH">"c5997"</definedName>
    <definedName name="IQ_HC_ADMISSIONS_MANAGED_CARE">"c5956"</definedName>
    <definedName name="IQ_HC_ADMISSIONS_MEDICAID">"c5955"</definedName>
    <definedName name="IQ_HC_ADMISSIONS_MEDICARE">"c5954"</definedName>
    <definedName name="IQ_HC_ADMISSIONS_OTHER">"c5957"</definedName>
    <definedName name="IQ_HC_ADMISSIONS_SF">"c6006"</definedName>
    <definedName name="IQ_HC_ALFS">"c5952"</definedName>
    <definedName name="IQ_HC_AVG_BEDS_SVC">"c5951"</definedName>
    <definedName name="IQ_HC_AVG_DAILY_CENSUS">"c5965"</definedName>
    <definedName name="IQ_HC_AVG_LICENSED_BEDS">"c5949"</definedName>
    <definedName name="IQ_HC_AVG_LICENSED_BEDS_SF">"c6004"</definedName>
    <definedName name="IQ_HC_AVG_STAY">"c5966"</definedName>
    <definedName name="IQ_HC_AVG_STAY_SF">"c6016"</definedName>
    <definedName name="IQ_HC_BEDS_SVC">"c5950"</definedName>
    <definedName name="IQ_HC_DAYS_REV_OUT">"c5993"</definedName>
    <definedName name="IQ_HC_EQUIV_ADMISSIONS_GROWTH">"c5998"</definedName>
    <definedName name="IQ_HC_EQUIVALENT_ADMISSIONS">"c5958"</definedName>
    <definedName name="IQ_HC_EQUIVALENT_ADMISSIONS_SF">"c6007"</definedName>
    <definedName name="IQ_HC_ER_VISITS">"c5964"</definedName>
    <definedName name="IQ_HC_ER_VISITS_SF">"c6017"</definedName>
    <definedName name="IQ_HC_GROSS_INPATIENT_REV">"c5987"</definedName>
    <definedName name="IQ_HC_GROSS_OUTPATIENT_REV">"c5988"</definedName>
    <definedName name="IQ_HC_GROSS_PATIENT_REV">"c5989"</definedName>
    <definedName name="IQ_HC_HOSP_FACILITIES_CONSOL">"c5945"</definedName>
    <definedName name="IQ_HC_HOSP_FACILITIES_CONSOL_SF">"c6000"</definedName>
    <definedName name="IQ_HC_HOSP_FACILITIES_NON_CONSOL">"c5946"</definedName>
    <definedName name="IQ_HC_HOSP_FACILITIES_NON_CONSOL_SF">"c6001"</definedName>
    <definedName name="IQ_HC_HOSP_FACILITIES_TOTAL">"c5947"</definedName>
    <definedName name="IQ_HC_HOSP_FACILITIES_TOTAL_SF">"c6002"</definedName>
    <definedName name="IQ_HC_INPATIENT_PROCEDURES">"c5961"</definedName>
    <definedName name="IQ_HC_INPATIENT_PROCEDURES_SF">"c6011"</definedName>
    <definedName name="IQ_HC_INPATIENT_REV_PER_ADMISSION">"c5994"</definedName>
    <definedName name="IQ_HC_INTPATIENT_SVCS_PCT_REV">"c5975"</definedName>
    <definedName name="IQ_HC_INTPATIENT_SVCS_PCT_REV_SF">"c6015"</definedName>
    <definedName name="IQ_HC_LICENSED_BEDS">"c5948"</definedName>
    <definedName name="IQ_HC_LICENSED_BEDS_SF">"c6003"</definedName>
    <definedName name="IQ_HC_MANAGED_CARE_PCT_ADMISSIONS">"c5982"</definedName>
    <definedName name="IQ_HC_MANAGED_CARE_PCT_REV">"c5978"</definedName>
    <definedName name="IQ_HC_MEDICAID_PCT_ADMISSIONS">"c5981"</definedName>
    <definedName name="IQ_HC_MEDICAID_PCT_REV">"c5977"</definedName>
    <definedName name="IQ_HC_MEDICARE_PCT_ADMISSIONS">"c5980"</definedName>
    <definedName name="IQ_HC_MEDICARE_PCT_REV">"c5976"</definedName>
    <definedName name="IQ_HC_NET_INPATIENT_REV">"c5984"</definedName>
    <definedName name="IQ_HC_NET_OUTPATIENT_REV">"c5985"</definedName>
    <definedName name="IQ_HC_NET_PATIENT_REV">"c5986"</definedName>
    <definedName name="IQ_HC_NET_PATIENT_REV_SF">"c6005"</definedName>
    <definedName name="IQ_HC_OCC_RATE">"c5967"</definedName>
    <definedName name="IQ_HC_OCC_RATE_LICENSED_BEDS">"c5968"</definedName>
    <definedName name="IQ_HC_OCC_RATE_SF">"c6009"</definedName>
    <definedName name="IQ_HC_OPEX_SUPPLIES">"c5990"</definedName>
    <definedName name="IQ_HC_OTHER_OPEX_PCT_REV">"c5973"</definedName>
    <definedName name="IQ_HC_OUTPATIENT_PROCEDURES">"c5962"</definedName>
    <definedName name="IQ_HC_OUTPATIENT_PROCEDURES_SF">"c6012"</definedName>
    <definedName name="IQ_HC_OUTPATIENT_REV_PER_ADMISSION">"c5995"</definedName>
    <definedName name="IQ_HC_OUTPATIENT_SVCS_PCT_REV">"c5974"</definedName>
    <definedName name="IQ_HC_OUTPATIENT_SVCS_PCT_REV_SF">"c6014"</definedName>
    <definedName name="IQ_HC_PATIENT_DAYS">"c5960"</definedName>
    <definedName name="IQ_HC_PATIENT_DAYS_SF">"c6010"</definedName>
    <definedName name="IQ_HC_PROF_GEN_LIAB_CLAIM_PAID">"c5991"</definedName>
    <definedName name="IQ_HC_PROF_GEN_LIAB_EXP_BENEFIT">"c5992"</definedName>
    <definedName name="IQ_HC_PROVISION_DOUBTFUL_PCT_REV">"c5972"</definedName>
    <definedName name="IQ_HC_REV_GROWTH">"c5996"</definedName>
    <definedName name="IQ_HC_REV_PER_EQUIV_ADMISSION">"c5959"</definedName>
    <definedName name="IQ_HC_REV_PER_EQUIV_ADMISSION_SF">"c6008"</definedName>
    <definedName name="IQ_HC_REV_PER_EQUIV_ADMISSIONS_GROWTH">"c5999"</definedName>
    <definedName name="IQ_HC_REV_PER_PATIENT_DAY">"c5969"</definedName>
    <definedName name="IQ_HC_REV_PER_PATIENT_DAY_SF">"c6018"</definedName>
    <definedName name="IQ_HC_SALARIES_PCT_REV">"c5970"</definedName>
    <definedName name="IQ_HC_SUPPLIES_PCT_REV">"c5971"</definedName>
    <definedName name="IQ_HC_TOTAL_PROCEDURES">"c5963"</definedName>
    <definedName name="IQ_HC_TOTAL_PROCEDURES_SF">"c6013"</definedName>
    <definedName name="IQ_HC_UNINSURED_PCT_ADMISSIONS">"c5983"</definedName>
    <definedName name="IQ_HC_UNINSURED_PCT_REV">"c5979"</definedName>
    <definedName name="IQ_HIGH_TARGET_PRICE">"c1651"</definedName>
    <definedName name="IQ_HIGH_TARGET_PRICE_REUT">"c5317"</definedName>
    <definedName name="IQ_HIGHPRICE">"c545"</definedName>
    <definedName name="IQ_HOME_AVG_LOAN_SIZE">"c5911"</definedName>
    <definedName name="IQ_HOME_BACKLOG">"c5844"</definedName>
    <definedName name="IQ_HOME_BACKLOG_AVG_JV">"c5848"</definedName>
    <definedName name="IQ_HOME_BACKLOG_AVG_JV_GROWTH">"c5928"</definedName>
    <definedName name="IQ_HOME_BACKLOG_AVG_JV_INC">"c5851"</definedName>
    <definedName name="IQ_HOME_BACKLOG_AVG_JV_INC_GROWTH">"c5931"</definedName>
    <definedName name="IQ_HOME_BACKLOG_AVG_PRICE">"c5845"</definedName>
    <definedName name="IQ_HOME_BACKLOG_AVG_PRICE_GROWTH">"c5925"</definedName>
    <definedName name="IQ_HOME_BACKLOG_GROWTH">"c5924"</definedName>
    <definedName name="IQ_HOME_BACKLOG_JV">"c5847"</definedName>
    <definedName name="IQ_HOME_BACKLOG_JV_GROWTH">"c5927"</definedName>
    <definedName name="IQ_HOME_BACKLOG_JV_INC">"c5850"</definedName>
    <definedName name="IQ_HOME_BACKLOG_JV_INC_GROWTH">"c5930"</definedName>
    <definedName name="IQ_HOME_BACKLOG_VALUE">"c5846"</definedName>
    <definedName name="IQ_HOME_BACKLOG_VALUE_GROWTH">"c5926"</definedName>
    <definedName name="IQ_HOME_BACKLOG_VALUE_JV">"c5849"</definedName>
    <definedName name="IQ_HOME_BACKLOG_VALUE_JV_GROWTH">"c5929"</definedName>
    <definedName name="IQ_HOME_BACKLOG_VALUE_JV_INC">"c5852"</definedName>
    <definedName name="IQ_HOME_BACKLOG_VALUE_JV_INC_GROWTH">"c5932"</definedName>
    <definedName name="IQ_HOME_COMMUNITIES_ACTIVE">"c5862"</definedName>
    <definedName name="IQ_HOME_COMMUNITIES_ACTIVE_GROWTH">"c5942"</definedName>
    <definedName name="IQ_HOME_COMMUNITIES_ACTIVE_JV">"c5863"</definedName>
    <definedName name="IQ_HOME_COMMUNITIES_ACTIVE_JV_GROWTH">"c5943"</definedName>
    <definedName name="IQ_HOME_COMMUNITIES_ACTIVE_JV_INC">"c5864"</definedName>
    <definedName name="IQ_HOME_COMMUNITIES_ACTIVE_JV_INC_GROWTH">"c5944"</definedName>
    <definedName name="IQ_HOME_COST_CONSTRUCTION_SVCS">"c5882"</definedName>
    <definedName name="IQ_HOME_COST_ELIMINATIONS_OTHER">"c5883"</definedName>
    <definedName name="IQ_HOME_COST_FINANCIAL_SVCS">"c5881"</definedName>
    <definedName name="IQ_HOME_COST_HOUSING">"c5877"</definedName>
    <definedName name="IQ_HOME_COST_LAND_LOT">"c5878"</definedName>
    <definedName name="IQ_HOME_COST_OTHER_HOMEBUILDING">"c5879"</definedName>
    <definedName name="IQ_HOME_COST_TOTAL">"c5884"</definedName>
    <definedName name="IQ_HOME_COST_TOTAL_HOMEBUILDING">"c5880"</definedName>
    <definedName name="IQ_HOME_DELIVERED">"c5835"</definedName>
    <definedName name="IQ_HOME_DELIVERED_AVG_PRICE">"c5836"</definedName>
    <definedName name="IQ_HOME_DELIVERED_AVG_PRICE_GROWTH">"c5916"</definedName>
    <definedName name="IQ_HOME_DELIVERED_AVG_PRICE_JV">"c5839"</definedName>
    <definedName name="IQ_HOME_DELIVERED_AVG_PRICE_JV_GROWTH">"c5919"</definedName>
    <definedName name="IQ_HOME_DELIVERED_AVG_PRICE_JV_INC">"c5842"</definedName>
    <definedName name="IQ_HOME_DELIVERED_AVG_PRICE_JV_INC_GROWTH">"c5922"</definedName>
    <definedName name="IQ_HOME_DELIVERED_GROWTH">"c5915"</definedName>
    <definedName name="IQ_HOME_DELIVERED_JV">"c5838"</definedName>
    <definedName name="IQ_HOME_DELIVERED_JV_GROWTH">"c5918"</definedName>
    <definedName name="IQ_HOME_DELIVERED_JV_INC">"c5841"</definedName>
    <definedName name="IQ_HOME_DELIVERED_JV_INC_GROWTH">"c5921"</definedName>
    <definedName name="IQ_HOME_DELIVERED_VALUE">"c5837"</definedName>
    <definedName name="IQ_HOME_DELIVERED_VALUE_GROWTH">"c5917"</definedName>
    <definedName name="IQ_HOME_DELIVERED_VALUE_JV">"c5840"</definedName>
    <definedName name="IQ_HOME_DELIVERED_VALUE_JV_GROWTH">"c5920"</definedName>
    <definedName name="IQ_HOME_DELIVERED_VALUE_JV_INC">"c5843"</definedName>
    <definedName name="IQ_HOME_DELIVERED_VALUE_JV_INC_GROWTH">"c5923"</definedName>
    <definedName name="IQ_HOME_FINISHED_HOMES_CIP">"c5865"</definedName>
    <definedName name="IQ_HOME_FIRSTLIEN_MORT_ORIGINATED">"c5905"</definedName>
    <definedName name="IQ_HOME_FIRSTLIEN_MORT_ORIGINATED_VOL">"c5908"</definedName>
    <definedName name="IQ_HOME_HUC">"c5822"</definedName>
    <definedName name="IQ_HOME_HUC_JV">"c5823"</definedName>
    <definedName name="IQ_HOME_HUC_JV_INC">"c5824"</definedName>
    <definedName name="IQ_HOME_INV_NOT_OWNED">"c5868"</definedName>
    <definedName name="IQ_HOME_LAND_DEVELOPMENT">"c5866"</definedName>
    <definedName name="IQ_HOME_LAND_FUTURE_DEVELOPMENT">"c5867"</definedName>
    <definedName name="IQ_HOME_LOAN_APPLICATIONS">"c5910"</definedName>
    <definedName name="IQ_HOME_LOANS_SOLD_COUNT">"c5912"</definedName>
    <definedName name="IQ_HOME_LOANS_SOLD_VALUE">"c5913"</definedName>
    <definedName name="IQ_HOME_LOTS_CONTROLLED">"c5831"</definedName>
    <definedName name="IQ_HOME_LOTS_FINISHED">"c5827"</definedName>
    <definedName name="IQ_HOME_LOTS_HELD_SALE">"c5830"</definedName>
    <definedName name="IQ_HOME_LOTS_JV">"c5833"</definedName>
    <definedName name="IQ_HOME_LOTS_JV_INC">"c5834"</definedName>
    <definedName name="IQ_HOME_LOTS_OTHER">"c5832"</definedName>
    <definedName name="IQ_HOME_LOTS_OWNED">"c5828"</definedName>
    <definedName name="IQ_HOME_LOTS_UNDER_DEVELOPMENT">"c5826"</definedName>
    <definedName name="IQ_HOME_LOTS_UNDER_OPTION">"c5829"</definedName>
    <definedName name="IQ_HOME_LOTS_UNDEVELOPED">"c5825"</definedName>
    <definedName name="IQ_HOME_MORT_CAPTURE_RATE">"c5906"</definedName>
    <definedName name="IQ_HOME_MORT_ORIGINATED">"c5907"</definedName>
    <definedName name="IQ_HOME_OBLIGATIONS_INV_NOT_OWNED">"c5914"</definedName>
    <definedName name="IQ_HOME_ORDERS">"c5853"</definedName>
    <definedName name="IQ_HOME_ORDERS_AVG_PRICE">"c5854"</definedName>
    <definedName name="IQ_HOME_ORDERS_AVG_PRICE_GROWTH">"c5934"</definedName>
    <definedName name="IQ_HOME_ORDERS_AVG_PRICE_JV">"c5857"</definedName>
    <definedName name="IQ_HOME_ORDERS_AVG_PRICE_JV_GROWTH">"c5937"</definedName>
    <definedName name="IQ_HOME_ORDERS_AVG_PRICE_JV_INC">"c5860"</definedName>
    <definedName name="IQ_HOME_ORDERS_AVG_PRICE_JV_INC_GROWTH">"c5940"</definedName>
    <definedName name="IQ_HOME_ORDERS_GROWTH">"c5933"</definedName>
    <definedName name="IQ_HOME_ORDERS_JV">"c5856"</definedName>
    <definedName name="IQ_HOME_ORDERS_JV_GROWTH">"c5936"</definedName>
    <definedName name="IQ_HOME_ORDERS_JV_INC">"c5859"</definedName>
    <definedName name="IQ_HOME_ORDERS_JV_INC_GROWTH">"c5939"</definedName>
    <definedName name="IQ_HOME_ORDERS_VALUE">"c5855"</definedName>
    <definedName name="IQ_HOME_ORDERS_VALUE_GROWTH">"c5935"</definedName>
    <definedName name="IQ_HOME_ORDERS_VALUE_JV">"c5858"</definedName>
    <definedName name="IQ_HOME_ORDERS_VALUE_JV_GROWTH">"c5938"</definedName>
    <definedName name="IQ_HOME_ORDERS_VALUE_JV_INC">"c5861"</definedName>
    <definedName name="IQ_HOME_ORDERS_VALUE_JV_INC_GROWTH">"c5941"</definedName>
    <definedName name="IQ_HOME_ORIGINATION_TOTAL">"c5909"</definedName>
    <definedName name="IQ_HOME_PRETAX_INC_CONSTRUCTION_SVCS">"c5890"</definedName>
    <definedName name="IQ_HOME_PRETAX_INC_ELIMINATIONS_OTHER">"c5891"</definedName>
    <definedName name="IQ_HOME_PRETAX_INC_FINANCIAL_SVCS">"c5889"</definedName>
    <definedName name="IQ_HOME_PRETAX_INC_HOUSING">"c5885"</definedName>
    <definedName name="IQ_HOME_PRETAX_INC_LAND_LOT">"c5886"</definedName>
    <definedName name="IQ_HOME_PRETAX_INC_OTHER_HOMEBUILDING">"c5887"</definedName>
    <definedName name="IQ_HOME_PRETAX_INC_TOTAL">"c5892"</definedName>
    <definedName name="IQ_HOME_PRETAX_INC_TOTAL_HOMEBUILDING">"c5888"</definedName>
    <definedName name="IQ_HOME_PURCH_OBLIGATION_1YR">"c5898"</definedName>
    <definedName name="IQ_HOME_PURCH_OBLIGATION_2YR">"c5899"</definedName>
    <definedName name="IQ_HOME_PURCH_OBLIGATION_3YR">"c5900"</definedName>
    <definedName name="IQ_HOME_PURCH_OBLIGATION_4YR">"c5901"</definedName>
    <definedName name="IQ_HOME_PURCH_OBLIGATION_5YR">"c5902"</definedName>
    <definedName name="IQ_HOME_PURCH_OBLIGATION_AFTER5">"c5903"</definedName>
    <definedName name="IQ_HOME_PURCH_OBLIGATION_TOTAL">"c5904"</definedName>
    <definedName name="IQ_HOME_REV_CONSTRUCTION_SERVICES">"c5874"</definedName>
    <definedName name="IQ_HOME_REV_ELIMINATIONS_OTHER">"c5875"</definedName>
    <definedName name="IQ_HOME_REV_FINANCIAL_SERVICES">"c5873"</definedName>
    <definedName name="IQ_HOME_REV_HOUSING">"c5872"</definedName>
    <definedName name="IQ_HOME_REV_LAND_LOT">"c5870"</definedName>
    <definedName name="IQ_HOME_REV_OTHER_HOMEBUILDING">"c5871"</definedName>
    <definedName name="IQ_HOME_REV_TOTAL">"c5876"</definedName>
    <definedName name="IQ_HOME_TOTAL_INV">"c5869"</definedName>
    <definedName name="IQ_HOME_WARRANTY_RES_BEG">"c5893"</definedName>
    <definedName name="IQ_HOME_WARRANTY_RES_END">"c5897"</definedName>
    <definedName name="IQ_HOME_WARRANTY_RES_ISS">"c5894"</definedName>
    <definedName name="IQ_HOME_WARRANTY_RES_OTHER">"c5896"</definedName>
    <definedName name="IQ_HOME_WARRANTY_RES_PAY">"c5895"</definedName>
    <definedName name="IQ_HOMEOWNERS_WRITTEN">"c546"</definedName>
    <definedName name="IQ_IMPAIR_OIL">"c547"</definedName>
    <definedName name="IQ_IMPAIRMENT_GW">"c548"</definedName>
    <definedName name="IQ_IMPUT_OPER_LEASE_DEPR">"c2987"</definedName>
    <definedName name="IQ_IMPUT_OPER_LEASE_INT_EXP">"c2986"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">"c6222"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DUSTRY">"c3601"</definedName>
    <definedName name="IQ_INDUSTRY_GROUP">"c3602"</definedName>
    <definedName name="IQ_INDUSTRY_SECTOR">"c3603"</definedName>
    <definedName name="IQ_INS_ANNUITY_LIAB">"c563"</definedName>
    <definedName name="IQ_INS_ANNUITY_REV">"c2788"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">"c6223"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CL_CAP">"c2988"</definedName>
    <definedName name="IQ_INT_EXP_INS">"c589"</definedName>
    <definedName name="IQ_INT_EXP_LTD">"c2086"</definedName>
    <definedName name="IQ_INT_EXP_RE">"c6224"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">"c6225"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">"c6226"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CASH_DEPOSITS">"c2255"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CAGR">"c6164"</definedName>
    <definedName name="IQ_INV_10YR_ANN_GROWTH">"c1930"</definedName>
    <definedName name="IQ_INV_1YR_ANN_GROWTH">"c1925"</definedName>
    <definedName name="IQ_INV_2YR_ANN_CAGR">"c6160"</definedName>
    <definedName name="IQ_INV_2YR_ANN_GROWTH">"c1926"</definedName>
    <definedName name="IQ_INV_3YR_ANN_CAGR">"c6161"</definedName>
    <definedName name="IQ_INV_3YR_ANN_GROWTH">"c1927"</definedName>
    <definedName name="IQ_INV_5YR_ANN_CAGR">"c6162"</definedName>
    <definedName name="IQ_INV_5YR_ANN_GROWTH">"c1928"</definedName>
    <definedName name="IQ_INV_7YR_ANN_CAGR">"c6163"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GOV_SECURITY">"c5510"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">"c6227"</definedName>
    <definedName name="IQ_INVEST_LOANS_CF_REIT">"c633"</definedName>
    <definedName name="IQ_INVEST_LOANS_CF_UTI">"c634"</definedName>
    <definedName name="IQ_INVEST_MUNI_SECURITY">"c5512"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">"c6228"</definedName>
    <definedName name="IQ_INVEST_SECURITY_CF_REIT">"c642"</definedName>
    <definedName name="IQ_INVEST_SECURITY_CF_UTI">"c643"</definedName>
    <definedName name="IQ_INVEST_SECURITY_SUPPL">"c5511"</definedName>
    <definedName name="IQ_IPRD">"c644"</definedName>
    <definedName name="IQ_ISS_DEBT_NET">"c1391"</definedName>
    <definedName name="IQ_ISS_STOCK_NET">"c1601"</definedName>
    <definedName name="IQ_ISSUE_CURRENCY">"c2156"</definedName>
    <definedName name="IQ_ISSUE_NAME">"c2142"</definedName>
    <definedName name="IQ_ISSUER">"c2143"</definedName>
    <definedName name="IQ_ISSUER_CIQID">"c2258"</definedName>
    <definedName name="IQ_ISSUER_PARENT">"c2144"</definedName>
    <definedName name="IQ_ISSUER_PARENT_CIQID">"c2260"</definedName>
    <definedName name="IQ_ISSUER_PARENT_TICKER">"c2259"</definedName>
    <definedName name="IQ_ISSUER_TICKER">"c2252"</definedName>
    <definedName name="IQ_JR_SUB_DEBT">"c2534"</definedName>
    <definedName name="IQ_JR_SUB_DEBT_EBITDA">"c2560"</definedName>
    <definedName name="IQ_JR_SUB_DEBT_EBITDA_CAPEX">"c2561"</definedName>
    <definedName name="IQ_JR_SUB_DEBT_PCT">"c2535"</definedName>
    <definedName name="IQ_LAND">"c645"</definedName>
    <definedName name="IQ_LAST_PMT_DATE">"c2188"</definedName>
    <definedName name="IQ_LAST_SPLIT_DATE">"c2095"</definedName>
    <definedName name="IQ_LAST_SPLIT_FACTOR">"c2093"</definedName>
    <definedName name="IQ_LASTPRICINGDATE">"c3051"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">"c6229"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CAGR">"c6174"</definedName>
    <definedName name="IQ_LFCF_10YR_ANN_GROWTH">"c1942"</definedName>
    <definedName name="IQ_LFCF_1YR_ANN_GROWTH">"c1937"</definedName>
    <definedName name="IQ_LFCF_2YR_ANN_CAGR">"c6170"</definedName>
    <definedName name="IQ_LFCF_2YR_ANN_GROWTH">"c1938"</definedName>
    <definedName name="IQ_LFCF_3YR_ANN_CAGR">"c6171"</definedName>
    <definedName name="IQ_LFCF_3YR_ANN_GROWTH">"c1939"</definedName>
    <definedName name="IQ_LFCF_5YR_ANN_CAGR">"c6172"</definedName>
    <definedName name="IQ_LFCF_5YR_ANN_GROWTH">"c1940"</definedName>
    <definedName name="IQ_LFCF_7YR_ANN_CAGR">"c6173"</definedName>
    <definedName name="IQ_LFCF_7YR_ANN_GROWTH">"c1941"</definedName>
    <definedName name="IQ_LFCF_MARGIN">"c1961"</definedName>
    <definedName name="IQ_LH_STATUTORY_SURPLUS">"c2771"</definedName>
    <definedName name="IQ_LICENSED_POPS">"c2123"</definedName>
    <definedName name="IQ_LIFE_EARNED">"c2739"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">"c6230"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SS_TO_NET_EARNED">"c2751"</definedName>
    <definedName name="IQ_LOW_TARGET_PRICE">"c1652"</definedName>
    <definedName name="IQ_LOW_TARGET_PRICE_REUT">"c5318"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CAPITAL_LEASES">"c2542"</definedName>
    <definedName name="IQ_LT_DEBT_CAPITAL_LEASES_PCT">"c2543"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">"c6231"</definedName>
    <definedName name="IQ_LT_DEBT_ISSUED_REIT">"c686"</definedName>
    <definedName name="IQ_LT_DEBT_ISSUED_UTI">"c687"</definedName>
    <definedName name="IQ_LT_DEBT_RE">"c6232"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">"c6233"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">"c6234"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LTMMONTH">120000</definedName>
    <definedName name="IQ_MACHINERY">"c711"</definedName>
    <definedName name="IQ_MAINT_CAPEX">"c2947"</definedName>
    <definedName name="IQ_MAINT_CAPEX_ACT_OR_EST">"c4458"</definedName>
    <definedName name="IQ_MAINT_CAPEX_EST">"c4457"</definedName>
    <definedName name="IQ_MAINT_CAPEX_GUIDANCE">"c4459"</definedName>
    <definedName name="IQ_MAINT_CAPEX_HIGH_EST">"c4460"</definedName>
    <definedName name="IQ_MAINT_CAPEX_HIGH_GUIDANCE">"c4197"</definedName>
    <definedName name="IQ_MAINT_CAPEX_LOW_EST">"c4461"</definedName>
    <definedName name="IQ_MAINT_CAPEX_LOW_GUIDANCE">"c4237"</definedName>
    <definedName name="IQ_MAINT_CAPEX_MEDIAN_EST">"c4462"</definedName>
    <definedName name="IQ_MAINT_CAPEX_NUM_EST">"c4463"</definedName>
    <definedName name="IQ_MAINT_CAPEX_STDDEV_EST">"c4464"</definedName>
    <definedName name="IQ_MAINT_REPAIR">"c2087"</definedName>
    <definedName name="IQ_MAKE_WHOLE_END_DATE">"c2493"</definedName>
    <definedName name="IQ_MAKE_WHOLE_SPREAD">"c2494"</definedName>
    <definedName name="IQ_MAKE_WHOLE_START_DATE">"c2492"</definedName>
    <definedName name="IQ_MARKET_CAP_LFCF">"c2209"</definedName>
    <definedName name="IQ_MARKETCAP">"c712"</definedName>
    <definedName name="IQ_MARKETING">"c2239"</definedName>
    <definedName name="IQ_MATURITY_DATE">"c2146"</definedName>
    <definedName name="IQ_MC_RATIO">"c2783"</definedName>
    <definedName name="IQ_MC_STATUTORY_SURPLUS">"c2772"</definedName>
    <definedName name="IQ_MEDIAN_TARGET_PRICE">"c1650"</definedName>
    <definedName name="IQ_MEDIAN_TARGET_PRICE_REUT">"c5316"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">"c6235"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">"c6236"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">"c6237"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KTCAP_TOTAL_REV_FWD">"c742"</definedName>
    <definedName name="IQ_MKTCAP_TOTAL_REV_FWD_REUT">"c4048"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MORTGAGE_SERV_RIGHTS">"c2242"</definedName>
    <definedName name="IQ_MTD">800000</definedName>
    <definedName name="IQ_NAMES_REVISION_DATE_">43052.9034953704</definedName>
    <definedName name="IQ_NAV_EST">"c1751"</definedName>
    <definedName name="IQ_NAV_HIGH_EST">"c1753"</definedName>
    <definedName name="IQ_NAV_LOW_EST">"c1754"</definedName>
    <definedName name="IQ_NAV_MEDIAN_EST">"c1752"</definedName>
    <definedName name="IQ_NAV_NUM_EST">"c1755"</definedName>
    <definedName name="IQ_NAV_SHARE_ACT_OR_EST">"c2225"</definedName>
    <definedName name="IQ_NAV_SHARE_ACT_OR_EST_REUT">"c5623"</definedName>
    <definedName name="IQ_NAV_SHARE_EST">"c5609"</definedName>
    <definedName name="IQ_NAV_SHARE_EST_REUT">"c5617"</definedName>
    <definedName name="IQ_NAV_SHARE_HIGH_EST">"c5612"</definedName>
    <definedName name="IQ_NAV_SHARE_HIGH_EST_REUT">"c5620"</definedName>
    <definedName name="IQ_NAV_SHARE_LOW_EST">"c5613"</definedName>
    <definedName name="IQ_NAV_SHARE_LOW_EST_REUT">"c5621"</definedName>
    <definedName name="IQ_NAV_SHARE_MEDIAN_EST">"c5610"</definedName>
    <definedName name="IQ_NAV_SHARE_MEDIAN_EST_REUT">"c5618"</definedName>
    <definedName name="IQ_NAV_SHARE_NUM_EST">"c5614"</definedName>
    <definedName name="IQ_NAV_SHARE_NUM_EST_REUT">"c5622"</definedName>
    <definedName name="IQ_NAV_SHARE_STDDEV_EST">"c5611"</definedName>
    <definedName name="IQ_NAV_SHARE_STDDEV_EST_REUT">"c5619"</definedName>
    <definedName name="IQ_NAV_STDDEV_EST">"c1756"</definedName>
    <definedName name="IQ_NET_CHANGE">"c749"</definedName>
    <definedName name="IQ_NET_CLAIM_EXP_INCUR">"c2757"</definedName>
    <definedName name="IQ_NET_CLAIM_EXP_INCUR_CY">"c2761"</definedName>
    <definedName name="IQ_NET_CLAIM_EXP_INCUR_PY">"c2762"</definedName>
    <definedName name="IQ_NET_CLAIM_EXP_PAID">"c2760"</definedName>
    <definedName name="IQ_NET_CLAIM_EXP_PAID_CY">"c2763"</definedName>
    <definedName name="IQ_NET_CLAIM_EXP_PAID_PY">"c2764"</definedName>
    <definedName name="IQ_NET_CLAIM_EXP_RES">"c2754"</definedName>
    <definedName name="IQ_NET_DEBT">"c1584"</definedName>
    <definedName name="IQ_NET_DEBT_ACT_OR_EST">"c3583"</definedName>
    <definedName name="IQ_NET_DEBT_ACT_OR_EST_REUT">"c5473"</definedName>
    <definedName name="IQ_NET_DEBT_EBITDA">"c750"</definedName>
    <definedName name="IQ_NET_DEBT_EBITDA_CAPEX">"c2949"</definedName>
    <definedName name="IQ_NET_DEBT_EST">"c3517"</definedName>
    <definedName name="IQ_NET_DEBT_EST_REUT">"c3976"</definedName>
    <definedName name="IQ_NET_DEBT_GUIDANCE">"c4467"</definedName>
    <definedName name="IQ_NET_DEBT_HIGH_EST">"c3518"</definedName>
    <definedName name="IQ_NET_DEBT_HIGH_EST_REUT">"c3978"</definedName>
    <definedName name="IQ_NET_DEBT_HIGH_GUIDANCE">"c4181"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">"c6238"</definedName>
    <definedName name="IQ_NET_DEBT_ISSUED_REIT">"c756"</definedName>
    <definedName name="IQ_NET_DEBT_ISSUED_UTI">"c757"</definedName>
    <definedName name="IQ_NET_DEBT_LOW_EST">"c3519"</definedName>
    <definedName name="IQ_NET_DEBT_LOW_EST_REUT">"c3979"</definedName>
    <definedName name="IQ_NET_DEBT_LOW_GUIDANCE">"c4221"</definedName>
    <definedName name="IQ_NET_DEBT_MEDIAN_EST">"c3520"</definedName>
    <definedName name="IQ_NET_DEBT_MEDIAN_EST_REUT">"c3977"</definedName>
    <definedName name="IQ_NET_DEBT_NUM_EST">"c3515"</definedName>
    <definedName name="IQ_NET_DEBT_NUM_EST_REUT">"c3980"</definedName>
    <definedName name="IQ_NET_DEBT_STDDEV_EST">"c3516"</definedName>
    <definedName name="IQ_NET_DEBT_STDDEV_EST_REUT">"c3981"</definedName>
    <definedName name="IQ_NET_EARNED">"c2734"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CAGR">"c6100"</definedName>
    <definedName name="IQ_NET_INT_INC_10YR_ANN_GROWTH">"c758"</definedName>
    <definedName name="IQ_NET_INT_INC_1YR_ANN_GROWTH">"c759"</definedName>
    <definedName name="IQ_NET_INT_INC_2YR_ANN_CAGR">"c6101"</definedName>
    <definedName name="IQ_NET_INT_INC_2YR_ANN_GROWTH">"c760"</definedName>
    <definedName name="IQ_NET_INT_INC_3YR_ANN_CAGR">"c6102"</definedName>
    <definedName name="IQ_NET_INT_INC_3YR_ANN_GROWTH">"c761"</definedName>
    <definedName name="IQ_NET_INT_INC_5YR_ANN_CAGR">"c6103"</definedName>
    <definedName name="IQ_NET_INT_INC_5YR_ANN_GROWTH">"c762"</definedName>
    <definedName name="IQ_NET_INT_INC_7YR_ANN_CAGR">"c6104"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">"c6239"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IFE_INS_IN_FORCE">"c2769"</definedName>
    <definedName name="IQ_NET_LOANS">"c772"</definedName>
    <definedName name="IQ_NET_LOANS_10YR_ANN_CAGR">"c6105"</definedName>
    <definedName name="IQ_NET_LOANS_10YR_ANN_GROWTH">"c773"</definedName>
    <definedName name="IQ_NET_LOANS_1YR_ANN_GROWTH">"c774"</definedName>
    <definedName name="IQ_NET_LOANS_2YR_ANN_CAGR">"c6106"</definedName>
    <definedName name="IQ_NET_LOANS_2YR_ANN_GROWTH">"c775"</definedName>
    <definedName name="IQ_NET_LOANS_3YR_ANN_CAGR">"c6107"</definedName>
    <definedName name="IQ_NET_LOANS_3YR_ANN_GROWTH">"c776"</definedName>
    <definedName name="IQ_NET_LOANS_5YR_ANN_CAGR">"c6108"</definedName>
    <definedName name="IQ_NET_LOANS_5YR_ANN_GROWTH">"c777"</definedName>
    <definedName name="IQ_NET_LOANS_7YR_ANN_CAGR">"c6109"</definedName>
    <definedName name="IQ_NET_LOANS_7YR_ANN_GROWTH">"c778"</definedName>
    <definedName name="IQ_NET_LOANS_TOTAL_DEPOSITS">"c779"</definedName>
    <definedName name="IQ_NET_RENTAL_EXP_FN">"c780"</definedName>
    <definedName name="IQ_NET_TO_GROSS_EARNED">"c2750"</definedName>
    <definedName name="IQ_NET_TO_GROSS_WRITTEN">"c2729"</definedName>
    <definedName name="IQ_NET_WORKING_CAP">"c3493"</definedName>
    <definedName name="IQ_NET_WRITTEN">"c2728"</definedName>
    <definedName name="IQ_NEW_PREM">"c2785"</definedName>
    <definedName name="IQ_NEXT_CALL_DATE">"c2198"</definedName>
    <definedName name="IQ_NEXT_CALL_PRICE">"c2199"</definedName>
    <definedName name="IQ_NEXT_INT_DATE">"c2187"</definedName>
    <definedName name="IQ_NEXT_PUT_DATE">"c2200"</definedName>
    <definedName name="IQ_NEXT_PUT_PRICE">"c2201"</definedName>
    <definedName name="IQ_NEXT_SINK_FUND_AMOUNT">"c2490"</definedName>
    <definedName name="IQ_NEXT_SINK_FUND_DATE">"c2489"</definedName>
    <definedName name="IQ_NEXT_SINK_FUND_PRICE">"c2491"</definedName>
    <definedName name="IQ_NI">"c781"</definedName>
    <definedName name="IQ_NI_10YR_ANN_CAGR">"c6110"</definedName>
    <definedName name="IQ_NI_10YR_ANN_GROWTH">"c782"</definedName>
    <definedName name="IQ_NI_1YR_ANN_GROWTH">"c783"</definedName>
    <definedName name="IQ_NI_2YR_ANN_CAGR">"c6111"</definedName>
    <definedName name="IQ_NI_2YR_ANN_GROWTH">"c784"</definedName>
    <definedName name="IQ_NI_3YR_ANN_CAGR">"c6112"</definedName>
    <definedName name="IQ_NI_3YR_ANN_GROWTH">"c785"</definedName>
    <definedName name="IQ_NI_5YR_ANN_CAGR">"c6113"</definedName>
    <definedName name="IQ_NI_5YR_ANN_GROWTH">"c786"</definedName>
    <definedName name="IQ_NI_7YR_ANN_CAGR">"c6114"</definedName>
    <definedName name="IQ_NI_7YR_ANN_GROWTH">"c787"</definedName>
    <definedName name="IQ_NI_ACT_OR_EST">"c2222"</definedName>
    <definedName name="IQ_NI_ACT_OR_EST_REUT">"c5468"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EST">"c1716"</definedName>
    <definedName name="IQ_NI_EST_REUT">"c5368"</definedName>
    <definedName name="IQ_NI_GAAP_GUIDANCE">"c4470"</definedName>
    <definedName name="IQ_NI_GAAP_HIGH_GUIDANCE">"c4177"</definedName>
    <definedName name="IQ_NI_GAAP_LOW_GUIDANCE">"c4217"</definedName>
    <definedName name="IQ_NI_GUIDANCE">"c4469"</definedName>
    <definedName name="IQ_NI_GW_EST_REUT">"c5375"</definedName>
    <definedName name="IQ_NI_GW_GUIDANCE">"c4471"</definedName>
    <definedName name="IQ_NI_GW_HIGH_EST_REUT">"c5377"</definedName>
    <definedName name="IQ_NI_GW_HIGH_GUIDANCE">"c4178"</definedName>
    <definedName name="IQ_NI_GW_LOW_EST_REUT">"c5378"</definedName>
    <definedName name="IQ_NI_GW_LOW_GUIDANCE">"c4218"</definedName>
    <definedName name="IQ_NI_GW_MEDIAN_EST_REUT">"c5376"</definedName>
    <definedName name="IQ_NI_GW_NUM_EST_REUT">"c5379"</definedName>
    <definedName name="IQ_NI_GW_STDDEV_EST_REUT">"c5380"</definedName>
    <definedName name="IQ_NI_HIGH_EST">"c1718"</definedName>
    <definedName name="IQ_NI_HIGH_EST_REUT">"c5370"</definedName>
    <definedName name="IQ_NI_HIGH_GUIDANCE">"c4176"</definedName>
    <definedName name="IQ_NI_LOW_EST">"c1719"</definedName>
    <definedName name="IQ_NI_LOW_EST_REUT">"c5371"</definedName>
    <definedName name="IQ_NI_LOW_GUIDANCE">"c4216"</definedName>
    <definedName name="IQ_NI_MARGIN">"c794"</definedName>
    <definedName name="IQ_NI_MEDIAN_EST">"c1717"</definedName>
    <definedName name="IQ_NI_MEDIAN_EST_REUT">"c5369"</definedName>
    <definedName name="IQ_NI_NORM">"c1901"</definedName>
    <definedName name="IQ_NI_NORM_10YR_ANN_CAGR">"c6189"</definedName>
    <definedName name="IQ_NI_NORM_10YR_ANN_GROWTH">"c1960"</definedName>
    <definedName name="IQ_NI_NORM_1YR_ANN_GROWTH">"c1955"</definedName>
    <definedName name="IQ_NI_NORM_2YR_ANN_CAGR">"c6185"</definedName>
    <definedName name="IQ_NI_NORM_2YR_ANN_GROWTH">"c1956"</definedName>
    <definedName name="IQ_NI_NORM_3YR_ANN_CAGR">"c6186"</definedName>
    <definedName name="IQ_NI_NORM_3YR_ANN_GROWTH">"c1957"</definedName>
    <definedName name="IQ_NI_NORM_5YR_ANN_CAGR">"c6187"</definedName>
    <definedName name="IQ_NI_NORM_5YR_ANN_GROWTH">"c1958"</definedName>
    <definedName name="IQ_NI_NORM_7YR_ANN_CAGR">"c6188"</definedName>
    <definedName name="IQ_NI_NORM_7YR_ANN_GROWTH">"c1959"</definedName>
    <definedName name="IQ_NI_NORM_MARGIN">"c1964"</definedName>
    <definedName name="IQ_NI_NUM_EST">"c1720"</definedName>
    <definedName name="IQ_NI_NUM_EST_REUT">"c5372"</definedName>
    <definedName name="IQ_NI_REPORTED_EST">"c1730"</definedName>
    <definedName name="IQ_NI_REPORTED_EST_REUT">"c5382"</definedName>
    <definedName name="IQ_NI_REPORTED_HIGH_EST">"c1732"</definedName>
    <definedName name="IQ_NI_REPORTED_HIGH_EST_REUT">"c5384"</definedName>
    <definedName name="IQ_NI_REPORTED_LOW_EST">"c1733"</definedName>
    <definedName name="IQ_NI_REPORTED_LOW_EST_REUT">"c5385"</definedName>
    <definedName name="IQ_NI_REPORTED_MEDIAN_EST">"c1731"</definedName>
    <definedName name="IQ_NI_REPORTED_MEDIAN_EST_REUT">"c5383"</definedName>
    <definedName name="IQ_NI_REPORTED_NUM_EST">"c1734"</definedName>
    <definedName name="IQ_NI_REPORTED_NUM_EST_REUT">"c5386"</definedName>
    <definedName name="IQ_NI_REPORTED_STDDEV_EST">"c1735"</definedName>
    <definedName name="IQ_NI_REPORTED_STDDEV_EST_REUT">"c5387"</definedName>
    <definedName name="IQ_NI_SBC_ACT_OR_EST">"c4474"</definedName>
    <definedName name="IQ_NI_SBC_EST">"c4473"</definedName>
    <definedName name="IQ_NI_SBC_GUIDANCE">"c4475"</definedName>
    <definedName name="IQ_NI_SBC_GW_ACT_OR_EST">"c4478"</definedName>
    <definedName name="IQ_NI_SBC_GW_EST">"c4477"</definedName>
    <definedName name="IQ_NI_SBC_GW_GUIDANCE">"c4479"</definedName>
    <definedName name="IQ_NI_SBC_GW_HIGH_EST">"c4480"</definedName>
    <definedName name="IQ_NI_SBC_GW_HIGH_GUIDANCE">"c4187"</definedName>
    <definedName name="IQ_NI_SBC_GW_LOW_EST">"c4481"</definedName>
    <definedName name="IQ_NI_SBC_GW_LOW_GUIDANCE">"c4227"</definedName>
    <definedName name="IQ_NI_SBC_GW_MEDIAN_EST">"c4482"</definedName>
    <definedName name="IQ_NI_SBC_GW_NUM_EST">"c4483"</definedName>
    <definedName name="IQ_NI_SBC_GW_STDDEV_EST">"c4484"</definedName>
    <definedName name="IQ_NI_SBC_HIGH_EST">"c4486"</definedName>
    <definedName name="IQ_NI_SBC_HIGH_GUIDANCE">"c4186"</definedName>
    <definedName name="IQ_NI_SBC_LOW_EST">"c4487"</definedName>
    <definedName name="IQ_NI_SBC_LOW_GUIDANCE">"c4226"</definedName>
    <definedName name="IQ_NI_SBC_MEDIAN_EST">"c4488"</definedName>
    <definedName name="IQ_NI_SBC_NUM_EST">"c4489"</definedName>
    <definedName name="IQ_NI_SBC_STDDEV_EST">"c4490"</definedName>
    <definedName name="IQ_NI_SFAS">"c795"</definedName>
    <definedName name="IQ_NI_STDDEV_EST">"c1721"</definedName>
    <definedName name="IQ_NI_STDDEV_EST_REUT">"c5373"</definedName>
    <definedName name="IQ_NOL_CF_1YR">"c3465"</definedName>
    <definedName name="IQ_NOL_CF_2YR">"c3466"</definedName>
    <definedName name="IQ_NOL_CF_3YR">"c3467"</definedName>
    <definedName name="IQ_NOL_CF_4YR">"c3468"</definedName>
    <definedName name="IQ_NOL_CF_5YR">"c3469"</definedName>
    <definedName name="IQ_NOL_CF_AFTER_FIVE">"c3470"</definedName>
    <definedName name="IQ_NOL_CF_MAX_YEAR">"c3473"</definedName>
    <definedName name="IQ_NOL_CF_NO_EXP">"c3471"</definedName>
    <definedName name="IQ_NOL_CF_TOTAL">"c3472"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CAGR">"c6115"</definedName>
    <definedName name="IQ_NON_INT_INC_10YR_ANN_GROWTH">"c803"</definedName>
    <definedName name="IQ_NON_INT_INC_1YR_ANN_GROWTH">"c804"</definedName>
    <definedName name="IQ_NON_INT_INC_2YR_ANN_CAGR">"c6116"</definedName>
    <definedName name="IQ_NON_INT_INC_2YR_ANN_GROWTH">"c805"</definedName>
    <definedName name="IQ_NON_INT_INC_3YR_ANN_CAGR">"c6117"</definedName>
    <definedName name="IQ_NON_INT_INC_3YR_ANN_GROWTH">"c806"</definedName>
    <definedName name="IQ_NON_INT_INC_5YR_ANN_CAGR">"c6118"</definedName>
    <definedName name="IQ_NON_INT_INC_5YR_ANN_GROWTH">"c807"</definedName>
    <definedName name="IQ_NON_INT_INC_7YR_ANN_CAGR">"c6119"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CAGR">"c6120"</definedName>
    <definedName name="IQ_NON_PERF_ASSETS_10YR_ANN_GROWTH">"c811"</definedName>
    <definedName name="IQ_NON_PERF_ASSETS_1YR_ANN_GROWTH">"c812"</definedName>
    <definedName name="IQ_NON_PERF_ASSETS_2YR_ANN_CAGR">"c6121"</definedName>
    <definedName name="IQ_NON_PERF_ASSETS_2YR_ANN_GROWTH">"c813"</definedName>
    <definedName name="IQ_NON_PERF_ASSETS_3YR_ANN_CAGR">"c6122"</definedName>
    <definedName name="IQ_NON_PERF_ASSETS_3YR_ANN_GROWTH">"c814"</definedName>
    <definedName name="IQ_NON_PERF_ASSETS_5YR_ANN_CAGR">"c6123"</definedName>
    <definedName name="IQ_NON_PERF_ASSETS_5YR_ANN_GROWTH">"c815"</definedName>
    <definedName name="IQ_NON_PERF_ASSETS_7YR_ANN_CAGR">"c6124"</definedName>
    <definedName name="IQ_NON_PERF_ASSETS_7YR_ANN_GROWTH">"c816"</definedName>
    <definedName name="IQ_NON_PERF_ASSETS_TOTAL_ASSETS">"c817"</definedName>
    <definedName name="IQ_NON_PERF_LOANS_10YR_ANN_CAGR">"c6125"</definedName>
    <definedName name="IQ_NON_PERF_LOANS_10YR_ANN_GROWTH">"c818"</definedName>
    <definedName name="IQ_NON_PERF_LOANS_1YR_ANN_GROWTH">"c819"</definedName>
    <definedName name="IQ_NON_PERF_LOANS_2YR_ANN_CAGR">"c6126"</definedName>
    <definedName name="IQ_NON_PERF_LOANS_2YR_ANN_GROWTH">"c820"</definedName>
    <definedName name="IQ_NON_PERF_LOANS_3YR_ANN_CAGR">"c6127"</definedName>
    <definedName name="IQ_NON_PERF_LOANS_3YR_ANN_GROWTH">"c821"</definedName>
    <definedName name="IQ_NON_PERF_LOANS_5YR_ANN_CAGR">"c6128"</definedName>
    <definedName name="IQ_NON_PERF_LOANS_5YR_ANN_GROWTH">"c822"</definedName>
    <definedName name="IQ_NON_PERF_LOANS_7YR_ANN_CAGR">"c6129"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CASH_PENSION_EXP">"c3000"</definedName>
    <definedName name="IQ_NONRECOURSE_DEBT">"c2550"</definedName>
    <definedName name="IQ_NONRECOURSE_DEBT_PCT">"c2551"</definedName>
    <definedName name="IQ_NONUTIL_REV">"c2089"</definedName>
    <definedName name="IQ_NORM_EPS_ACT_OR_EST">"c2249"</definedName>
    <definedName name="IQ_NORM_EPS_ACT_OR_EST_REUT">"c5472"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CAGR">"c6130"</definedName>
    <definedName name="IQ_NPPE_10YR_ANN_GROWTH">"c830"</definedName>
    <definedName name="IQ_NPPE_1YR_ANN_GROWTH">"c831"</definedName>
    <definedName name="IQ_NPPE_2YR_ANN_CAGR">"c6131"</definedName>
    <definedName name="IQ_NPPE_2YR_ANN_GROWTH">"c832"</definedName>
    <definedName name="IQ_NPPE_3YR_ANN_CAGR">"c6132"</definedName>
    <definedName name="IQ_NPPE_3YR_ANN_GROWTH">"c833"</definedName>
    <definedName name="IQ_NPPE_5YR_ANN_CAGR">"c6133"</definedName>
    <definedName name="IQ_NPPE_5YR_ANN_GROWTH">"c834"</definedName>
    <definedName name="IQ_NPPE_7YR_ANN_CAGR">"c6134"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FFER_AMOUNT">"c2152"</definedName>
    <definedName name="IQ_OFFER_COUPON">"c2147"</definedName>
    <definedName name="IQ_OFFER_COUPON_TYPE">"c2148"</definedName>
    <definedName name="IQ_OFFER_DATE">"c2149"</definedName>
    <definedName name="IQ_OFFER_PRICE">"c2150"</definedName>
    <definedName name="IQ_OFFER_YIELD">"c2151"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AVG_DAILY_PROD_GAS">"c2910"</definedName>
    <definedName name="IQ_OG_AVG_DAILY_PROD_NGL">"c2911"</definedName>
    <definedName name="IQ_OG_AVG_DAILY_PROD_OIL">"c2909"</definedName>
    <definedName name="IQ_OG_AVG_DAILY_SALES_VOL_EQ_INC_GAS">"c5797"</definedName>
    <definedName name="IQ_OG_AVG_DAILY_SALES_VOL_EQ_INC_NGL">"c5798"</definedName>
    <definedName name="IQ_OG_AVG_DAILY_SALES_VOL_EQ_INC_OIL">"c5796"</definedName>
    <definedName name="IQ_OG_CLOSE_BALANCE_GAS">"c2049"</definedName>
    <definedName name="IQ_OG_CLOSE_BALANCE_NGL">"c2920"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ACRE_GROSS_EQ_INC">"c5802"</definedName>
    <definedName name="IQ_OG_DEVELOPED_ACRE_NET_EQ_INC">"c5803"</definedName>
    <definedName name="IQ_OG_DEVELOPED_RESERVES_GAS">"c2053"</definedName>
    <definedName name="IQ_OG_DEVELOPED_RESERVES_NGL">"c2922"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NGL">"c2921"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NGL">"c2914"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NGL">"c2915"</definedName>
    <definedName name="IQ_OG_IMPROVED_RECOVERY_OIL">"c2032"</definedName>
    <definedName name="IQ_OG_LIQUID_GAS_PRICE_HEDGED">"c2233"</definedName>
    <definedName name="IQ_OG_LIQUID_GAS_PRICE_UNHEDGED">"c2234"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NGL">"c2912"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NGL">"c2919"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NGL">"c2918"</definedName>
    <definedName name="IQ_OG_PRODUCTION_OIL">"c2035"</definedName>
    <definedName name="IQ_OG_PURCHASES_GAS">"c2045"</definedName>
    <definedName name="IQ_OG_PURCHASES_NGL">"c2916"</definedName>
    <definedName name="IQ_OG_PURCHASES_OIL">"c2033"</definedName>
    <definedName name="IQ_OG_RESERVE_REPLACEMENT_RATIO">"c5799"</definedName>
    <definedName name="IQ_OG_REVISIONS_GAS">"c2042"</definedName>
    <definedName name="IQ_OG_REVISIONS_NGL">"c2913"</definedName>
    <definedName name="IQ_OG_REVISIONS_OIL">"c2030"</definedName>
    <definedName name="IQ_OG_SALES_IN_PLACE_GAS">"c2046"</definedName>
    <definedName name="IQ_OG_SALES_IN_PLACE_NGL">"c2917"</definedName>
    <definedName name="IQ_OG_SALES_IN_PLACE_OIL">"c2034"</definedName>
    <definedName name="IQ_OG_SALES_VOL_EQ_INC_GAS">"c5794"</definedName>
    <definedName name="IQ_OG_SALES_VOL_EQ_INC_NGL">"c5795"</definedName>
    <definedName name="IQ_OG_SALES_VOL_EQ_INC_OIL">"c5793"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LIQUID_GAS_PRODUCTION">"c2235"</definedName>
    <definedName name="IQ_OG_TOTAL_OIL_PRODUCTION">"c2059"</definedName>
    <definedName name="IQ_OG_TOTAL_OIL_PRODUCTON">"c2059"</definedName>
    <definedName name="IQ_OG_UNDEVELOPED_ACRE_GROSS_EQ_INC">"c5800"</definedName>
    <definedName name="IQ_OG_UNDEVELOPED_ACRE_NET_EQ_INC">"c5801"</definedName>
    <definedName name="IQ_OG_UNDEVELOPED_RESERVES_GAS">"c2051"</definedName>
    <definedName name="IQ_OG_UNDEVELOPED_RESERVES_NGL">"c2923"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B_ACCRUED_LIAB">"c3308"</definedName>
    <definedName name="IQ_OPEB_ACCRUED_LIAB_DOM">"c3306"</definedName>
    <definedName name="IQ_OPEB_ACCRUED_LIAB_FOREIGN">"c3307"</definedName>
    <definedName name="IQ_OPEB_ACCUM_OTHER_CI">"c3314"</definedName>
    <definedName name="IQ_OPEB_ACCUM_OTHER_CI_DOM">"c3312"</definedName>
    <definedName name="IQ_OPEB_ACCUM_OTHER_CI_FOREIGN">"c3313"</definedName>
    <definedName name="IQ_OPEB_ACT_NEXT">"c5774"</definedName>
    <definedName name="IQ_OPEB_ACT_NEXT_DOM">"c5772"</definedName>
    <definedName name="IQ_OPEB_ACT_NEXT_FOREIGN">"c5773"</definedName>
    <definedName name="IQ_OPEB_AMT_RECOG_NEXT">"c5783"</definedName>
    <definedName name="IQ_OPEB_AMT_RECOG_NEXT_DOM">"c5781"</definedName>
    <definedName name="IQ_OPEB_AMT_RECOG_NEXT_FOREIGN">"c5782"</definedName>
    <definedName name="IQ_OPEB_ASSETS">"c3356"</definedName>
    <definedName name="IQ_OPEB_ASSETS_ACQ">"c3347"</definedName>
    <definedName name="IQ_OPEB_ASSETS_ACQ_DOM">"c3345"</definedName>
    <definedName name="IQ_OPEB_ASSETS_ACQ_FOREIGN">"c3346"</definedName>
    <definedName name="IQ_OPEB_ASSETS_ACTUAL_RETURN">"c3332"</definedName>
    <definedName name="IQ_OPEB_ASSETS_ACTUAL_RETURN_DOM">"c3330"</definedName>
    <definedName name="IQ_OPEB_ASSETS_ACTUAL_RETURN_FOREIGN">"c3331"</definedName>
    <definedName name="IQ_OPEB_ASSETS_BEG">"c3329"</definedName>
    <definedName name="IQ_OPEB_ASSETS_BEG_DOM">"c3327"</definedName>
    <definedName name="IQ_OPEB_ASSETS_BEG_FOREIGN">"c3328"</definedName>
    <definedName name="IQ_OPEB_ASSETS_BENEFITS_PAID">"c3341"</definedName>
    <definedName name="IQ_OPEB_ASSETS_BENEFITS_PAID_DOM">"c3339"</definedName>
    <definedName name="IQ_OPEB_ASSETS_BENEFITS_PAID_FOREIGN">"c3340"</definedName>
    <definedName name="IQ_OPEB_ASSETS_CURTAIL">"c3350"</definedName>
    <definedName name="IQ_OPEB_ASSETS_CURTAIL_DOM">"c3348"</definedName>
    <definedName name="IQ_OPEB_ASSETS_CURTAIL_FOREIGN">"c3349"</definedName>
    <definedName name="IQ_OPEB_ASSETS_DOM">"c3354"</definedName>
    <definedName name="IQ_OPEB_ASSETS_EMPLOYER_CONTRIBUTIONS">"c3335"</definedName>
    <definedName name="IQ_OPEB_ASSETS_EMPLOYER_CONTRIBUTIONS_DOM">"c3333"</definedName>
    <definedName name="IQ_OPEB_ASSETS_EMPLOYER_CONTRIBUTIONS_FOREIGN">"c3334"</definedName>
    <definedName name="IQ_OPEB_ASSETS_FOREIGN">"c3355"</definedName>
    <definedName name="IQ_OPEB_ASSETS_FX_ADJ">"c3344"</definedName>
    <definedName name="IQ_OPEB_ASSETS_FX_ADJ_DOM">"c3342"</definedName>
    <definedName name="IQ_OPEB_ASSETS_FX_ADJ_FOREIGN">"c3343"</definedName>
    <definedName name="IQ_OPEB_ASSETS_OTHER_PLAN_ADJ">"c3353"</definedName>
    <definedName name="IQ_OPEB_ASSETS_OTHER_PLAN_ADJ_DOM">"c3351"</definedName>
    <definedName name="IQ_OPEB_ASSETS_OTHER_PLAN_ADJ_FOREIGN">"c3352"</definedName>
    <definedName name="IQ_OPEB_ASSETS_PARTICIP_CONTRIBUTIONS">"c3338"</definedName>
    <definedName name="IQ_OPEB_ASSETS_PARTICIP_CONTRIBUTIONS_DOM">"c3336"</definedName>
    <definedName name="IQ_OPEB_ASSETS_PARTICIP_CONTRIBUTIONS_FOREIGN">"c3337"</definedName>
    <definedName name="IQ_OPEB_BENEFIT_INFO_DATE">"c3410"</definedName>
    <definedName name="IQ_OPEB_BENEFIT_INFO_DATE_DOM">"c3408"</definedName>
    <definedName name="IQ_OPEB_BENEFIT_INFO_DATE_FOREIGN">"c3409"</definedName>
    <definedName name="IQ_OPEB_BREAKDOWN_EQ">"c3275"</definedName>
    <definedName name="IQ_OPEB_BREAKDOWN_EQ_DOM">"c3273"</definedName>
    <definedName name="IQ_OPEB_BREAKDOWN_EQ_FOREIGN">"c3274"</definedName>
    <definedName name="IQ_OPEB_BREAKDOWN_FI">"c3278"</definedName>
    <definedName name="IQ_OPEB_BREAKDOWN_FI_DOM">"c3276"</definedName>
    <definedName name="IQ_OPEB_BREAKDOWN_FI_FOREIGN">"c3277"</definedName>
    <definedName name="IQ_OPEB_BREAKDOWN_OTHER">"c3284"</definedName>
    <definedName name="IQ_OPEB_BREAKDOWN_OTHER_DOM">"c3282"</definedName>
    <definedName name="IQ_OPEB_BREAKDOWN_OTHER_FOREIGN">"c3283"</definedName>
    <definedName name="IQ_OPEB_BREAKDOWN_PCT_EQ">"c3263"</definedName>
    <definedName name="IQ_OPEB_BREAKDOWN_PCT_EQ_DOM">"c3261"</definedName>
    <definedName name="IQ_OPEB_BREAKDOWN_PCT_EQ_FOREIGN">"c3262"</definedName>
    <definedName name="IQ_OPEB_BREAKDOWN_PCT_FI">"c3266"</definedName>
    <definedName name="IQ_OPEB_BREAKDOWN_PCT_FI_DOM">"c3264"</definedName>
    <definedName name="IQ_OPEB_BREAKDOWN_PCT_FI_FOREIGN">"c3265"</definedName>
    <definedName name="IQ_OPEB_BREAKDOWN_PCT_OTHER">"c3272"</definedName>
    <definedName name="IQ_OPEB_BREAKDOWN_PCT_OTHER_DOM">"c3270"</definedName>
    <definedName name="IQ_OPEB_BREAKDOWN_PCT_OTHER_FOREIGN">"c3271"</definedName>
    <definedName name="IQ_OPEB_BREAKDOWN_PCT_RE">"c3269"</definedName>
    <definedName name="IQ_OPEB_BREAKDOWN_PCT_RE_DOM">"c3267"</definedName>
    <definedName name="IQ_OPEB_BREAKDOWN_PCT_RE_FOREIGN">"c3268"</definedName>
    <definedName name="IQ_OPEB_BREAKDOWN_RE">"c3281"</definedName>
    <definedName name="IQ_OPEB_BREAKDOWN_RE_DOM">"c3279"</definedName>
    <definedName name="IQ_OPEB_BREAKDOWN_RE_FOREIGN">"c3280"</definedName>
    <definedName name="IQ_OPEB_CI_ACT">"c5759"</definedName>
    <definedName name="IQ_OPEB_CI_ACT_DOM">"c5757"</definedName>
    <definedName name="IQ_OPEB_CI_ACT_FOREIGN">"c5758"</definedName>
    <definedName name="IQ_OPEB_CI_NET_AMT_RECOG">"c5771"</definedName>
    <definedName name="IQ_OPEB_CI_NET_AMT_RECOG_DOM">"c5769"</definedName>
    <definedName name="IQ_OPEB_CI_NET_AMT_RECOG_FOREIGN">"c5770"</definedName>
    <definedName name="IQ_OPEB_CI_OTHER_MISC_ADJ">"c5768"</definedName>
    <definedName name="IQ_OPEB_CI_OTHER_MISC_ADJ_DOM">"c5766"</definedName>
    <definedName name="IQ_OPEB_CI_OTHER_MISC_ADJ_FOREIGN">"c5767"</definedName>
    <definedName name="IQ_OPEB_CI_PRIOR_SERVICE">"c5762"</definedName>
    <definedName name="IQ_OPEB_CI_PRIOR_SERVICE_DOM">"c5760"</definedName>
    <definedName name="IQ_OPEB_CI_PRIOR_SERVICE_FOREIGN">"c5761"</definedName>
    <definedName name="IQ_OPEB_CI_TRANSITION">"c5765"</definedName>
    <definedName name="IQ_OPEB_CI_TRANSITION_DOM">"c5763"</definedName>
    <definedName name="IQ_OPEB_CI_TRANSITION_FOREIGN">"c5764"</definedName>
    <definedName name="IQ_OPEB_CL">"c5789"</definedName>
    <definedName name="IQ_OPEB_CL_DOM">"c5787"</definedName>
    <definedName name="IQ_OPEB_CL_FOREIGN">"c5788"</definedName>
    <definedName name="IQ_OPEB_DECREASE_EFFECT_PBO">"c3458"</definedName>
    <definedName name="IQ_OPEB_DECREASE_EFFECT_PBO_DOM">"c3456"</definedName>
    <definedName name="IQ_OPEB_DECREASE_EFFECT_PBO_FOREIGN">"c3457"</definedName>
    <definedName name="IQ_OPEB_DECREASE_EFFECT_SERVICE_INT_COST">"c3455"</definedName>
    <definedName name="IQ_OPEB_DECREASE_EFFECT_SERVICE_INT_COST_DOM">"c3453"</definedName>
    <definedName name="IQ_OPEB_DECREASE_EFFECT_SERVICE_INT_COST_FOREIGN">"c3454"</definedName>
    <definedName name="IQ_OPEB_DISC_RATE_MAX">"c3422"</definedName>
    <definedName name="IQ_OPEB_DISC_RATE_MAX_DOM">"c3420"</definedName>
    <definedName name="IQ_OPEB_DISC_RATE_MAX_FOREIGN">"c3421"</definedName>
    <definedName name="IQ_OPEB_DISC_RATE_MIN">"c3419"</definedName>
    <definedName name="IQ_OPEB_DISC_RATE_MIN_DOM">"c3417"</definedName>
    <definedName name="IQ_OPEB_DISC_RATE_MIN_FOREIGN">"c3418"</definedName>
    <definedName name="IQ_OPEB_EST_BENEFIT_1YR">"c3287"</definedName>
    <definedName name="IQ_OPEB_EST_BENEFIT_1YR_DOM">"c3285"</definedName>
    <definedName name="IQ_OPEB_EST_BENEFIT_1YR_FOREIGN">"c3286"</definedName>
    <definedName name="IQ_OPEB_EST_BENEFIT_2YR">"c3290"</definedName>
    <definedName name="IQ_OPEB_EST_BENEFIT_2YR_DOM">"c3288"</definedName>
    <definedName name="IQ_OPEB_EST_BENEFIT_2YR_FOREIGN">"c3289"</definedName>
    <definedName name="IQ_OPEB_EST_BENEFIT_3YR">"c3293"</definedName>
    <definedName name="IQ_OPEB_EST_BENEFIT_3YR_DOM">"c3291"</definedName>
    <definedName name="IQ_OPEB_EST_BENEFIT_3YR_FOREIGN">"c3292"</definedName>
    <definedName name="IQ_OPEB_EST_BENEFIT_4YR">"c3296"</definedName>
    <definedName name="IQ_OPEB_EST_BENEFIT_4YR_DOM">"c3294"</definedName>
    <definedName name="IQ_OPEB_EST_BENEFIT_4YR_FOREIGN">"c3295"</definedName>
    <definedName name="IQ_OPEB_EST_BENEFIT_5YR">"c3299"</definedName>
    <definedName name="IQ_OPEB_EST_BENEFIT_5YR_DOM">"c3297"</definedName>
    <definedName name="IQ_OPEB_EST_BENEFIT_5YR_FOREIGN">"c3298"</definedName>
    <definedName name="IQ_OPEB_EST_BENEFIT_AFTER5">"c3302"</definedName>
    <definedName name="IQ_OPEB_EST_BENEFIT_AFTER5_DOM">"c3300"</definedName>
    <definedName name="IQ_OPEB_EST_BENEFIT_AFTER5_FOREIGN">"c3301"</definedName>
    <definedName name="IQ_OPEB_EXP_RATE_RETURN_MAX">"c3434"</definedName>
    <definedName name="IQ_OPEB_EXP_RATE_RETURN_MAX_DOM">"c3432"</definedName>
    <definedName name="IQ_OPEB_EXP_RATE_RETURN_MAX_FOREIGN">"c3433"</definedName>
    <definedName name="IQ_OPEB_EXP_RATE_RETURN_MIN">"c3431"</definedName>
    <definedName name="IQ_OPEB_EXP_RATE_RETURN_MIN_DOM">"c3429"</definedName>
    <definedName name="IQ_OPEB_EXP_RATE_RETURN_MIN_FOREIGN">"c3430"</definedName>
    <definedName name="IQ_OPEB_EXP_RETURN">"c3398"</definedName>
    <definedName name="IQ_OPEB_EXP_RETURN_DOM">"c3396"</definedName>
    <definedName name="IQ_OPEB_EXP_RETURN_FOREIGN">"c3397"</definedName>
    <definedName name="IQ_OPEB_HEALTH_COST_TREND_INITIAL">"c3413"</definedName>
    <definedName name="IQ_OPEB_HEALTH_COST_TREND_INITIAL_DOM">"c3411"</definedName>
    <definedName name="IQ_OPEB_HEALTH_COST_TREND_INITIAL_FOREIGN">"c3412"</definedName>
    <definedName name="IQ_OPEB_HEALTH_COST_TREND_ULTIMATE">"c3416"</definedName>
    <definedName name="IQ_OPEB_HEALTH_COST_TREND_ULTIMATE_DOM">"c3414"</definedName>
    <definedName name="IQ_OPEB_HEALTH_COST_TREND_ULTIMATE_FOREIGN">"c3415"</definedName>
    <definedName name="IQ_OPEB_INCREASE_EFFECT_PBO">"c3452"</definedName>
    <definedName name="IQ_OPEB_INCREASE_EFFECT_PBO_DOM">"c3450"</definedName>
    <definedName name="IQ_OPEB_INCREASE_EFFECT_PBO_FOREIGN">"c3451"</definedName>
    <definedName name="IQ_OPEB_INCREASE_EFFECT_SERVICE_INT_COST">"c3449"</definedName>
    <definedName name="IQ_OPEB_INCREASE_EFFECT_SERVICE_INT_COST_DOM">"c3447"</definedName>
    <definedName name="IQ_OPEB_INCREASE_EFFECT_SERVICE_INT_COST_FOREIGN">"c3448"</definedName>
    <definedName name="IQ_OPEB_INTAN_ASSETS">"c3311"</definedName>
    <definedName name="IQ_OPEB_INTAN_ASSETS_DOM">"c3309"</definedName>
    <definedName name="IQ_OPEB_INTAN_ASSETS_FOREIGN">"c3310"</definedName>
    <definedName name="IQ_OPEB_INTEREST_COST">"c3395"</definedName>
    <definedName name="IQ_OPEB_INTEREST_COST_DOM">"c3393"</definedName>
    <definedName name="IQ_OPEB_INTEREST_COST_FOREIGN">"c3394"</definedName>
    <definedName name="IQ_OPEB_LT_ASSETS">"c5786"</definedName>
    <definedName name="IQ_OPEB_LT_ASSETS_DOM">"c5784"</definedName>
    <definedName name="IQ_OPEB_LT_ASSETS_FOREIGN">"c5785"</definedName>
    <definedName name="IQ_OPEB_LT_LIAB">"c5792"</definedName>
    <definedName name="IQ_OPEB_LT_LIAB_DOM">"c5790"</definedName>
    <definedName name="IQ_OPEB_LT_LIAB_FOREIGN">"c5791"</definedName>
    <definedName name="IQ_OPEB_NET_ASSET_RECOG">"c3326"</definedName>
    <definedName name="IQ_OPEB_NET_ASSET_RECOG_DOM">"c3324"</definedName>
    <definedName name="IQ_OPEB_NET_ASSET_RECOG_FOREIGN">"c3325"</definedName>
    <definedName name="IQ_OPEB_OBLIGATION_ACCUMULATED">"c3407"</definedName>
    <definedName name="IQ_OPEB_OBLIGATION_ACCUMULATED_DOM">"c3405"</definedName>
    <definedName name="IQ_OPEB_OBLIGATION_ACCUMULATED_FOREIGN">"c3406"</definedName>
    <definedName name="IQ_OPEB_OBLIGATION_ACQ">"c3380"</definedName>
    <definedName name="IQ_OPEB_OBLIGATION_ACQ_DOM">"c3378"</definedName>
    <definedName name="IQ_OPEB_OBLIGATION_ACQ_FOREIGN">"c3379"</definedName>
    <definedName name="IQ_OPEB_OBLIGATION_ACTUARIAL_GAIN_LOSS">"c3371"</definedName>
    <definedName name="IQ_OPEB_OBLIGATION_ACTUARIAL_GAIN_LOSS_DOM">"c3369"</definedName>
    <definedName name="IQ_OPEB_OBLIGATION_ACTUARIAL_GAIN_LOSS_FOREIGN">"c3370"</definedName>
    <definedName name="IQ_OPEB_OBLIGATION_BEG">"c3359"</definedName>
    <definedName name="IQ_OPEB_OBLIGATION_BEG_DOM">"c3357"</definedName>
    <definedName name="IQ_OPEB_OBLIGATION_BEG_FOREIGN">"c3358"</definedName>
    <definedName name="IQ_OPEB_OBLIGATION_CURTAIL">"c3383"</definedName>
    <definedName name="IQ_OPEB_OBLIGATION_CURTAIL_DOM">"c3381"</definedName>
    <definedName name="IQ_OPEB_OBLIGATION_CURTAIL_FOREIGN">"c3382"</definedName>
    <definedName name="IQ_OPEB_OBLIGATION_EMPLOYEE_CONTRIBUTIONS">"c3368"</definedName>
    <definedName name="IQ_OPEB_OBLIGATION_EMPLOYEE_CONTRIBUTIONS_DOM">"c3366"</definedName>
    <definedName name="IQ_OPEB_OBLIGATION_EMPLOYEE_CONTRIBUTIONS_FOREIGN">"c3367"</definedName>
    <definedName name="IQ_OPEB_OBLIGATION_FX_ADJ">"c3377"</definedName>
    <definedName name="IQ_OPEB_OBLIGATION_FX_ADJ_DOM">"c3375"</definedName>
    <definedName name="IQ_OPEB_OBLIGATION_FX_ADJ_FOREIGN">"c3376"</definedName>
    <definedName name="IQ_OPEB_OBLIGATION_INTEREST_COST">"c3365"</definedName>
    <definedName name="IQ_OPEB_OBLIGATION_INTEREST_COST_DOM">"c3363"</definedName>
    <definedName name="IQ_OPEB_OBLIGATION_INTEREST_COST_FOREIGN">"c3364"</definedName>
    <definedName name="IQ_OPEB_OBLIGATION_OTHER_PLAN_ADJ">"c3386"</definedName>
    <definedName name="IQ_OPEB_OBLIGATION_OTHER_PLAN_ADJ_DOM">"c3384"</definedName>
    <definedName name="IQ_OPEB_OBLIGATION_OTHER_PLAN_ADJ_FOREIGN">"c3385"</definedName>
    <definedName name="IQ_OPEB_OBLIGATION_PAID">"c3374"</definedName>
    <definedName name="IQ_OPEB_OBLIGATION_PAID_DOM">"c3372"</definedName>
    <definedName name="IQ_OPEB_OBLIGATION_PAID_FOREIGN">"c3373"</definedName>
    <definedName name="IQ_OPEB_OBLIGATION_PROJECTED">"c3389"</definedName>
    <definedName name="IQ_OPEB_OBLIGATION_PROJECTED_DOM">"c3387"</definedName>
    <definedName name="IQ_OPEB_OBLIGATION_PROJECTED_FOREIGN">"c3388"</definedName>
    <definedName name="IQ_OPEB_OBLIGATION_SERVICE_COST">"c3362"</definedName>
    <definedName name="IQ_OPEB_OBLIGATION_SERVICE_COST_DOM">"c3360"</definedName>
    <definedName name="IQ_OPEB_OBLIGATION_SERVICE_COST_FOREIGN">"c3361"</definedName>
    <definedName name="IQ_OPEB_OTHER">"c3317"</definedName>
    <definedName name="IQ_OPEB_OTHER_ADJ">"c3323"</definedName>
    <definedName name="IQ_OPEB_OTHER_ADJ_DOM">"c3321"</definedName>
    <definedName name="IQ_OPEB_OTHER_ADJ_FOREIGN">"c3322"</definedName>
    <definedName name="IQ_OPEB_OTHER_COST">"c3401"</definedName>
    <definedName name="IQ_OPEB_OTHER_COST_DOM">"c3399"</definedName>
    <definedName name="IQ_OPEB_OTHER_COST_FOREIGN">"c3400"</definedName>
    <definedName name="IQ_OPEB_OTHER_DOM">"c3315"</definedName>
    <definedName name="IQ_OPEB_OTHER_FOREIGN">"c3316"</definedName>
    <definedName name="IQ_OPEB_PBO_ASSUMED_RATE_RET_MAX">"c3440"</definedName>
    <definedName name="IQ_OPEB_PBO_ASSUMED_RATE_RET_MAX_DOM">"c3438"</definedName>
    <definedName name="IQ_OPEB_PBO_ASSUMED_RATE_RET_MAX_FOREIGN">"c3439"</definedName>
    <definedName name="IQ_OPEB_PBO_ASSUMED_RATE_RET_MIN">"c3437"</definedName>
    <definedName name="IQ_OPEB_PBO_ASSUMED_RATE_RET_MIN_DOM">"c3435"</definedName>
    <definedName name="IQ_OPEB_PBO_ASSUMED_RATE_RET_MIN_FOREIGN">"c3436"</definedName>
    <definedName name="IQ_OPEB_PBO_RATE_COMP_INCREASE_MAX">"c3446"</definedName>
    <definedName name="IQ_OPEB_PBO_RATE_COMP_INCREASE_MAX_DOM">"c3444"</definedName>
    <definedName name="IQ_OPEB_PBO_RATE_COMP_INCREASE_MAX_FOREIGN">"c3445"</definedName>
    <definedName name="IQ_OPEB_PBO_RATE_COMP_INCREASE_MIN">"c3443"</definedName>
    <definedName name="IQ_OPEB_PBO_RATE_COMP_INCREASE_MIN_DOM">"c3441"</definedName>
    <definedName name="IQ_OPEB_PBO_RATE_COMP_INCREASE_MIN_FOREIGN">"c3442"</definedName>
    <definedName name="IQ_OPEB_PREPAID_COST">"c3305"</definedName>
    <definedName name="IQ_OPEB_PREPAID_COST_DOM">"c3303"</definedName>
    <definedName name="IQ_OPEB_PREPAID_COST_FOREIGN">"c3304"</definedName>
    <definedName name="IQ_OPEB_PRIOR_SERVICE_NEXT">"c5777"</definedName>
    <definedName name="IQ_OPEB_PRIOR_SERVICE_NEXT_DOM">"c5775"</definedName>
    <definedName name="IQ_OPEB_PRIOR_SERVICE_NEXT_FOREIGN">"c5776"</definedName>
    <definedName name="IQ_OPEB_RATE_COMP_INCREASE_MAX">"c3428"</definedName>
    <definedName name="IQ_OPEB_RATE_COMP_INCREASE_MAX_DOM">"c3426"</definedName>
    <definedName name="IQ_OPEB_RATE_COMP_INCREASE_MAX_FOREIGN">"c3427"</definedName>
    <definedName name="IQ_OPEB_RATE_COMP_INCREASE_MIN">"c3425"</definedName>
    <definedName name="IQ_OPEB_RATE_COMP_INCREASE_MIN_DOM">"c3423"</definedName>
    <definedName name="IQ_OPEB_RATE_COMP_INCREASE_MIN_FOREIGN">"c3424"</definedName>
    <definedName name="IQ_OPEB_SERVICE_COST">"c3392"</definedName>
    <definedName name="IQ_OPEB_SERVICE_COST_DOM">"c3390"</definedName>
    <definedName name="IQ_OPEB_SERVICE_COST_FOREIGN">"c3391"</definedName>
    <definedName name="IQ_OPEB_TOTAL_COST">"c3404"</definedName>
    <definedName name="IQ_OPEB_TOTAL_COST_DOM">"c3402"</definedName>
    <definedName name="IQ_OPEB_TOTAL_COST_FOREIGN">"c3403"</definedName>
    <definedName name="IQ_OPEB_TRANSITION_NEXT">"c5780"</definedName>
    <definedName name="IQ_OPEB_TRANSITION_NEXT_DOM">"c5778"</definedName>
    <definedName name="IQ_OPEB_TRANSITION_NEXT_FOREIGN">"c5779"</definedName>
    <definedName name="IQ_OPEB_UNRECOG_PRIOR">"c3320"</definedName>
    <definedName name="IQ_OPEB_UNRECOG_PRIOR_DOM">"c3318"</definedName>
    <definedName name="IQ_OPEB_UNRECOG_PRIOR_FOREIGN">"c3319"</definedName>
    <definedName name="IQ_OPENPRICE">"c848"</definedName>
    <definedName name="IQ_OPER_INC">"c849"</definedName>
    <definedName name="IQ_OPER_INC_ACT_OR_EST">"c2220"</definedName>
    <definedName name="IQ_OPER_INC_ACT_OR_EST_REUT">"c5466"</definedName>
    <definedName name="IQ_OPER_INC_BR">"c850"</definedName>
    <definedName name="IQ_OPER_INC_EST">"c1688"</definedName>
    <definedName name="IQ_OPER_INC_EST_REUT">"c5340"</definedName>
    <definedName name="IQ_OPER_INC_FIN">"c851"</definedName>
    <definedName name="IQ_OPER_INC_HIGH_EST">"c1690"</definedName>
    <definedName name="IQ_OPER_INC_HIGH_EST_REUT">"c5342"</definedName>
    <definedName name="IQ_OPER_INC_INS">"c852"</definedName>
    <definedName name="IQ_OPER_INC_LOW_EST">"c1691"</definedName>
    <definedName name="IQ_OPER_INC_LOW_EST_REUT">"c5343"</definedName>
    <definedName name="IQ_OPER_INC_MARGIN">"c1448"</definedName>
    <definedName name="IQ_OPER_INC_MEDIAN_EST">"c1689"</definedName>
    <definedName name="IQ_OPER_INC_MEDIAN_EST_REUT">"c5341"</definedName>
    <definedName name="IQ_OPER_INC_NUM_EST">"c1692"</definedName>
    <definedName name="IQ_OPER_INC_NUM_EST_REUT">"c5344"</definedName>
    <definedName name="IQ_OPER_INC_RE">"c6240"</definedName>
    <definedName name="IQ_OPER_INC_REIT">"c853"</definedName>
    <definedName name="IQ_OPER_INC_STDDEV_EST">"c1693"</definedName>
    <definedName name="IQ_OPER_INC_STDDEV_EST_REUT">"c5345"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ABLE_END_OS">"c5804"</definedName>
    <definedName name="IQ_OPTIONS_EXERCISED">"c2116"</definedName>
    <definedName name="IQ_OPTIONS_GRANTED">"c2673"</definedName>
    <definedName name="IQ_OPTIONS_ISSUED">"c857"</definedName>
    <definedName name="IQ_OPTIONS_STRIKE_PRICE_BEG_OS">"c5805"</definedName>
    <definedName name="IQ_OPTIONS_STRIKE_PRICE_CANCELLED">"c5807"</definedName>
    <definedName name="IQ_OPTIONS_STRIKE_PRICE_EXERCISABLE">"c5808"</definedName>
    <definedName name="IQ_OPTIONS_STRIKE_PRICE_EXERCISED">"c5806"</definedName>
    <definedName name="IQ_OPTIONS_STRIKE_PRICE_GRANTED">"c2678"</definedName>
    <definedName name="IQ_OPTIONS_STRIKE_PRICE_OS">"c2677"</definedName>
    <definedName name="IQ_ORDER_BACKLOG">"c2090"</definedName>
    <definedName name="IQ_OTHER_ADJUST_GROSS_LOANS">"c859"</definedName>
    <definedName name="IQ_OTHER_AMORT">"c5563"</definedName>
    <definedName name="IQ_OTHER_AMORT_BNK">"c5565"</definedName>
    <definedName name="IQ_OTHER_AMORT_BR">"c5566"</definedName>
    <definedName name="IQ_OTHER_AMORT_FIN">"c5567"</definedName>
    <definedName name="IQ_OTHER_AMORT_INS">"c5568"</definedName>
    <definedName name="IQ_OTHER_AMORT_RE">"c6287"</definedName>
    <definedName name="IQ_OTHER_AMORT_REIT">"c5569"</definedName>
    <definedName name="IQ_OTHER_AMORT_UTI">"c5570"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">"c6241"</definedName>
    <definedName name="IQ_OTHER_ASSETS_REIT">"c865"</definedName>
    <definedName name="IQ_OTHER_ASSETS_SERV_RIGHTS">"c2243"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">"c6242"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INS">"C6021"</definedName>
    <definedName name="IQ_OTHER_CL_SUPPL_RE">"c6243"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BT">"c2507"</definedName>
    <definedName name="IQ_OTHER_DEBT_PCT">"c2508"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">"c6244"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">"c6245"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">"c6246"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">"c6247"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">"c6248"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">"c6249"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">"c6250"</definedName>
    <definedName name="IQ_OTHER_LIAB_LT_REIT">"c940"</definedName>
    <definedName name="IQ_OTHER_LIAB_LT_UTI">"c941"</definedName>
    <definedName name="IQ_OTHER_LIAB_RE">"c6251"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">"c6252"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">"c6253"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">"c6254"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">"c6255"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">"c6256"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">"c6257"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">"c6258"</definedName>
    <definedName name="IQ_OTHER_OPER_TOT_REIT">"c1003"</definedName>
    <definedName name="IQ_OTHER_OPER_TOT_UTI">"c1004"</definedName>
    <definedName name="IQ_OTHER_OPER_UTI">"c1005"</definedName>
    <definedName name="IQ_OTHER_OPTIONS_BEG_OS">"c2686"</definedName>
    <definedName name="IQ_OTHER_OPTIONS_CANCELLED">"c2689"</definedName>
    <definedName name="IQ_OTHER_OPTIONS_END_OS">"c2690"</definedName>
    <definedName name="IQ_OTHER_OPTIONS_EXERCISABLE_END_OS">"c5814"</definedName>
    <definedName name="IQ_OTHER_OPTIONS_EXERCISED">"c2688"</definedName>
    <definedName name="IQ_OTHER_OPTIONS_GRANTED">"c2687"</definedName>
    <definedName name="IQ_OTHER_OPTIONS_STRIKE_PRICE_BEG_OS">"c5815"</definedName>
    <definedName name="IQ_OTHER_OPTIONS_STRIKE_PRICE_CANCELLED">"c5817"</definedName>
    <definedName name="IQ_OTHER_OPTIONS_STRIKE_PRICE_EXERCISABLE">"c5818"</definedName>
    <definedName name="IQ_OTHER_OPTIONS_STRIKE_PRICE_EXERCISED">"c5816"</definedName>
    <definedName name="IQ_OTHER_OPTIONS_STRIKE_PRICE_OS">"c2691"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">"c6259"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">"c6260"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STRIKE_PRICE_GRANTED">"c2692"</definedName>
    <definedName name="IQ_OTHER_UNDRAWN">"c2522"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">"c6282"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">"c6281"</definedName>
    <definedName name="IQ_OTHER_UNUSUAL_SUPPL_REIT">"c1499"</definedName>
    <definedName name="IQ_OTHER_UNUSUAL_SUPPL_UTI">"c1500"</definedName>
    <definedName name="IQ_OTHER_UNUSUAL_UTI">"c1565"</definedName>
    <definedName name="IQ_OTHER_WARRANTS_BEG_OS">"c2712"</definedName>
    <definedName name="IQ_OTHER_WARRANTS_CANCELLED">"c2715"</definedName>
    <definedName name="IQ_OTHER_WARRANTS_END_OS">"c2716"</definedName>
    <definedName name="IQ_OTHER_WARRANTS_EXERCISED">"c2714"</definedName>
    <definedName name="IQ_OTHER_WARRANTS_ISSUED">"c2713"</definedName>
    <definedName name="IQ_OTHER_WARRANTS_STRIKE_PRICE_ISSUED">"c2718"</definedName>
    <definedName name="IQ_OTHER_WARRANTS_STRIKE_PRICE_OS">"c2717"</definedName>
    <definedName name="IQ_OUTSTANDING_BS_DATE">"c2128"</definedName>
    <definedName name="IQ_OUTSTANDING_FILING_DATE">"c1023"</definedName>
    <definedName name="IQ_OWNERSHIP">"c2160"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EARNED">"c2749"</definedName>
    <definedName name="IQ_PC_GAAP_COMBINED_RATIO">"c2781"</definedName>
    <definedName name="IQ_PC_GAAP_COMBINED_RATIO_EXCL_CL">"c2782"</definedName>
    <definedName name="IQ_PC_GAAP_EXPENSE_RATIO">"c2780"</definedName>
    <definedName name="IQ_PC_GAAP_LOSS">"c2779"</definedName>
    <definedName name="IQ_PC_POLICY_BENEFITS_EXP">"c2790"</definedName>
    <definedName name="IQ_PC_STAT_COMBINED_RATIO">"c2778"</definedName>
    <definedName name="IQ_PC_STAT_COMBINED_RATIO_EXCL_DIV">"c2777"</definedName>
    <definedName name="IQ_PC_STAT_DIVIDEND_RATIO">"c2776"</definedName>
    <definedName name="IQ_PC_STAT_EXPENSE_RATIO">"c2775"</definedName>
    <definedName name="IQ_PC_STAT_LOSS_RATIO">"c2774"</definedName>
    <definedName name="IQ_PC_STATUTORY_SURPLUS">"c2770"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EXCL_FWD_REUT">"c4049"</definedName>
    <definedName name="IQ_PE_NORMALIZED">"c2207"</definedName>
    <definedName name="IQ_PE_RATIO">"c1610"</definedName>
    <definedName name="IQ_PEG_FWD">"c1863"</definedName>
    <definedName name="IQ_PEG_FWD_REUT">"c4052"</definedName>
    <definedName name="IQ_PENSION">"c1031"</definedName>
    <definedName name="IQ_PENSION_ACCRUED_LIAB">"c3134"</definedName>
    <definedName name="IQ_PENSION_ACCRUED_LIAB_DOM">"c3132"</definedName>
    <definedName name="IQ_PENSION_ACCRUED_LIAB_FOREIGN">"c3133"</definedName>
    <definedName name="IQ_PENSION_ACCUM_OTHER_CI">"c3140"</definedName>
    <definedName name="IQ_PENSION_ACCUM_OTHER_CI_DOM">"c3138"</definedName>
    <definedName name="IQ_PENSION_ACCUM_OTHER_CI_FOREIGN">"c3139"</definedName>
    <definedName name="IQ_PENSION_ACCUMULATED_OBLIGATION">"c3570"</definedName>
    <definedName name="IQ_PENSION_ACCUMULATED_OBLIGATION_DOMESTIC">"c3568"</definedName>
    <definedName name="IQ_PENSION_ACCUMULATED_OBLIGATION_FOREIGN">"c3569"</definedName>
    <definedName name="IQ_PENSION_ACT_NEXT">"c5738"</definedName>
    <definedName name="IQ_PENSION_ACT_NEXT_DOM">"c5736"</definedName>
    <definedName name="IQ_PENSION_ACT_NEXT_FOREIGN">"c5737"</definedName>
    <definedName name="IQ_PENSION_AMT_RECOG_NEXT_DOM">"c5745"</definedName>
    <definedName name="IQ_PENSION_AMT_RECOG_NEXT_FOREIGN">"c5746"</definedName>
    <definedName name="IQ_PENSION_AMT_RECOG_PERIOD">"c5747"</definedName>
    <definedName name="IQ_PENSION_ASSETS">"c3182"</definedName>
    <definedName name="IQ_PENSION_ASSETS_ACQ">"c3173"</definedName>
    <definedName name="IQ_PENSION_ASSETS_ACQ_DOM">"c3171"</definedName>
    <definedName name="IQ_PENSION_ASSETS_ACQ_FOREIGN">"c3172"</definedName>
    <definedName name="IQ_PENSION_ASSETS_ACTUAL_RETURN">"c3158"</definedName>
    <definedName name="IQ_PENSION_ASSETS_ACTUAL_RETURN_DOM">"c3156"</definedName>
    <definedName name="IQ_PENSION_ASSETS_ACTUAL_RETURN_FOREIGN">"c3157"</definedName>
    <definedName name="IQ_PENSION_ASSETS_BEG">"c3155"</definedName>
    <definedName name="IQ_PENSION_ASSETS_BEG_DOM">"c3153"</definedName>
    <definedName name="IQ_PENSION_ASSETS_BEG_FOREIGN">"c3154"</definedName>
    <definedName name="IQ_PENSION_ASSETS_BENEFITS_PAID">"c3167"</definedName>
    <definedName name="IQ_PENSION_ASSETS_BENEFITS_PAID_DOM">"c3165"</definedName>
    <definedName name="IQ_PENSION_ASSETS_BENEFITS_PAID_FOREIGN">"c3166"</definedName>
    <definedName name="IQ_PENSION_ASSETS_CURTAIL">"c3176"</definedName>
    <definedName name="IQ_PENSION_ASSETS_CURTAIL_DOM">"c3174"</definedName>
    <definedName name="IQ_PENSION_ASSETS_CURTAIL_FOREIGN">"c3175"</definedName>
    <definedName name="IQ_PENSION_ASSETS_DOM">"c3180"</definedName>
    <definedName name="IQ_PENSION_ASSETS_EMPLOYER_CONTRIBUTIONS">"c3161"</definedName>
    <definedName name="IQ_PENSION_ASSETS_EMPLOYER_CONTRIBUTIONS_DOM">"c3159"</definedName>
    <definedName name="IQ_PENSION_ASSETS_EMPLOYER_CONTRIBUTIONS_FOREIGN">"c3160"</definedName>
    <definedName name="IQ_PENSION_ASSETS_FOREIGN">"c3181"</definedName>
    <definedName name="IQ_PENSION_ASSETS_FX_ADJ">"c3170"</definedName>
    <definedName name="IQ_PENSION_ASSETS_FX_ADJ_DOM">"c3168"</definedName>
    <definedName name="IQ_PENSION_ASSETS_FX_ADJ_FOREIGN">"c3169"</definedName>
    <definedName name="IQ_PENSION_ASSETS_OTHER_PLAN_ADJ">"c3179"</definedName>
    <definedName name="IQ_PENSION_ASSETS_OTHER_PLAN_ADJ_DOM">"c3177"</definedName>
    <definedName name="IQ_PENSION_ASSETS_OTHER_PLAN_ADJ_FOREIGN">"c3178"</definedName>
    <definedName name="IQ_PENSION_ASSETS_PARTICIP_CONTRIBUTIONS">"c3164"</definedName>
    <definedName name="IQ_PENSION_ASSETS_PARTICIP_CONTRIBUTIONS_DOM">"c3162"</definedName>
    <definedName name="IQ_PENSION_ASSETS_PARTICIP_CONTRIBUTIONS_FOREIGN">"c3163"</definedName>
    <definedName name="IQ_PENSION_BENEFIT_INFO_DATE">"c3230"</definedName>
    <definedName name="IQ_PENSION_BENEFIT_INFO_DATE_DOM">"c3228"</definedName>
    <definedName name="IQ_PENSION_BENEFIT_INFO_DATE_FOREIGN">"c3229"</definedName>
    <definedName name="IQ_PENSION_BREAKDOWN_EQ">"c3101"</definedName>
    <definedName name="IQ_PENSION_BREAKDOWN_EQ_DOM">"c3099"</definedName>
    <definedName name="IQ_PENSION_BREAKDOWN_EQ_FOREIGN">"c3100"</definedName>
    <definedName name="IQ_PENSION_BREAKDOWN_FI">"c3104"</definedName>
    <definedName name="IQ_PENSION_BREAKDOWN_FI_DOM">"c3102"</definedName>
    <definedName name="IQ_PENSION_BREAKDOWN_FI_FOREIGN">"c3103"</definedName>
    <definedName name="IQ_PENSION_BREAKDOWN_OTHER">"c3110"</definedName>
    <definedName name="IQ_PENSION_BREAKDOWN_OTHER_DOM">"c3108"</definedName>
    <definedName name="IQ_PENSION_BREAKDOWN_OTHER_FOREIGN">"c3109"</definedName>
    <definedName name="IQ_PENSION_BREAKDOWN_PCT_EQ">"c3089"</definedName>
    <definedName name="IQ_PENSION_BREAKDOWN_PCT_EQ_DOM">"c3087"</definedName>
    <definedName name="IQ_PENSION_BREAKDOWN_PCT_EQ_FOREIGN">"c3088"</definedName>
    <definedName name="IQ_PENSION_BREAKDOWN_PCT_FI">"c3092"</definedName>
    <definedName name="IQ_PENSION_BREAKDOWN_PCT_FI_DOM">"c3090"</definedName>
    <definedName name="IQ_PENSION_BREAKDOWN_PCT_FI_FOREIGN">"c3091"</definedName>
    <definedName name="IQ_PENSION_BREAKDOWN_PCT_OTHER">"c3098"</definedName>
    <definedName name="IQ_PENSION_BREAKDOWN_PCT_OTHER_DOM">"c3096"</definedName>
    <definedName name="IQ_PENSION_BREAKDOWN_PCT_OTHER_FOREIGN">"c3097"</definedName>
    <definedName name="IQ_PENSION_BREAKDOWN_PCT_RE">"c3095"</definedName>
    <definedName name="IQ_PENSION_BREAKDOWN_PCT_RE_DOM">"c3093"</definedName>
    <definedName name="IQ_PENSION_BREAKDOWN_PCT_RE_FOREIGN">"c3094"</definedName>
    <definedName name="IQ_PENSION_BREAKDOWN_RE">"c3107"</definedName>
    <definedName name="IQ_PENSION_BREAKDOWN_RE_DOM">"c3105"</definedName>
    <definedName name="IQ_PENSION_BREAKDOWN_RE_FOREIGN">"c3106"</definedName>
    <definedName name="IQ_PENSION_CI_ACT">"c5723"</definedName>
    <definedName name="IQ_PENSION_CI_ACT_DOM">"c5721"</definedName>
    <definedName name="IQ_PENSION_CI_ACT_FOREIGN">"c5722"</definedName>
    <definedName name="IQ_PENSION_CI_NET_AMT_RECOG">"c5735"</definedName>
    <definedName name="IQ_PENSION_CI_NET_AMT_RECOG_DOM">"c5733"</definedName>
    <definedName name="IQ_PENSION_CI_NET_AMT_RECOG_FOREIGN">"c5734"</definedName>
    <definedName name="IQ_PENSION_CI_OTHER_MISC_ADJ">"c5732"</definedName>
    <definedName name="IQ_PENSION_CI_OTHER_MISC_ADJ_DOM">"c5730"</definedName>
    <definedName name="IQ_PENSION_CI_OTHER_MISC_ADJ_FOREIGN">"c5731"</definedName>
    <definedName name="IQ_PENSION_CI_PRIOR_SERVICE">"c5726"</definedName>
    <definedName name="IQ_PENSION_CI_PRIOR_SERVICE_DOM">"c5724"</definedName>
    <definedName name="IQ_PENSION_CI_PRIOR_SERVICE_FOREIGN">"c5725"</definedName>
    <definedName name="IQ_PENSION_CI_TRANSITION">"c5729"</definedName>
    <definedName name="IQ_PENSION_CI_TRANSITION_DOM">"c5727"</definedName>
    <definedName name="IQ_PENSION_CI_TRANSITION_FOREIGN">"c5728"</definedName>
    <definedName name="IQ_PENSION_CL">"c5753"</definedName>
    <definedName name="IQ_PENSION_CL_DOM">"c5751"</definedName>
    <definedName name="IQ_PENSION_CL_FOREIGN">"c5752"</definedName>
    <definedName name="IQ_PENSION_CONTRIBUTION_TOTAL_COST">"c3559"</definedName>
    <definedName name="IQ_PENSION_DISC_RATE_MAX">"c3236"</definedName>
    <definedName name="IQ_PENSION_DISC_RATE_MAX_DOM">"c3234"</definedName>
    <definedName name="IQ_PENSION_DISC_RATE_MAX_FOREIGN">"c3235"</definedName>
    <definedName name="IQ_PENSION_DISC_RATE_MIN">"c3233"</definedName>
    <definedName name="IQ_PENSION_DISC_RATE_MIN_DOM">"c3231"</definedName>
    <definedName name="IQ_PENSION_DISC_RATE_MIN_FOREIGN">"c3232"</definedName>
    <definedName name="IQ_PENSION_DISCOUNT_RATE_DOMESTIC">"c3573"</definedName>
    <definedName name="IQ_PENSION_DISCOUNT_RATE_FOREIGN">"c3574"</definedName>
    <definedName name="IQ_PENSION_EST_BENEFIT_1YR">"c3113"</definedName>
    <definedName name="IQ_PENSION_EST_BENEFIT_1YR_DOM">"c3111"</definedName>
    <definedName name="IQ_PENSION_EST_BENEFIT_1YR_FOREIGN">"c3112"</definedName>
    <definedName name="IQ_PENSION_EST_BENEFIT_2YR">"c3116"</definedName>
    <definedName name="IQ_PENSION_EST_BENEFIT_2YR_DOM">"c3114"</definedName>
    <definedName name="IQ_PENSION_EST_BENEFIT_2YR_FOREIGN">"c3115"</definedName>
    <definedName name="IQ_PENSION_EST_BENEFIT_3YR">"c3119"</definedName>
    <definedName name="IQ_PENSION_EST_BENEFIT_3YR_DOM">"c3117"</definedName>
    <definedName name="IQ_PENSION_EST_BENEFIT_3YR_FOREIGN">"c3118"</definedName>
    <definedName name="IQ_PENSION_EST_BENEFIT_4YR">"c3122"</definedName>
    <definedName name="IQ_PENSION_EST_BENEFIT_4YR_DOM">"c3120"</definedName>
    <definedName name="IQ_PENSION_EST_BENEFIT_4YR_FOREIGN">"c3121"</definedName>
    <definedName name="IQ_PENSION_EST_BENEFIT_5YR">"c3125"</definedName>
    <definedName name="IQ_PENSION_EST_BENEFIT_5YR_DOM">"c3123"</definedName>
    <definedName name="IQ_PENSION_EST_BENEFIT_5YR_FOREIGN">"c3124"</definedName>
    <definedName name="IQ_PENSION_EST_BENEFIT_AFTER5">"c3128"</definedName>
    <definedName name="IQ_PENSION_EST_BENEFIT_AFTER5_DOM">"c3126"</definedName>
    <definedName name="IQ_PENSION_EST_BENEFIT_AFTER5_FOREIGN">"c3127"</definedName>
    <definedName name="IQ_PENSION_EST_CONTRIBUTIONS_NEXTYR">"c3218"</definedName>
    <definedName name="IQ_PENSION_EST_CONTRIBUTIONS_NEXTYR_DOM">"c3216"</definedName>
    <definedName name="IQ_PENSION_EST_CONTRIBUTIONS_NEXTYR_FOREIGN">"c3217"</definedName>
    <definedName name="IQ_PENSION_EXP_RATE_RETURN_MAX">"c3248"</definedName>
    <definedName name="IQ_PENSION_EXP_RATE_RETURN_MAX_DOM">"c3246"</definedName>
    <definedName name="IQ_PENSION_EXP_RATE_RETURN_MAX_FOREIGN">"c3247"</definedName>
    <definedName name="IQ_PENSION_EXP_RATE_RETURN_MIN">"c3245"</definedName>
    <definedName name="IQ_PENSION_EXP_RATE_RETURN_MIN_DOM">"c3243"</definedName>
    <definedName name="IQ_PENSION_EXP_RATE_RETURN_MIN_FOREIGN">"c3244"</definedName>
    <definedName name="IQ_PENSION_EXP_RETURN_DOMESTIC">"c3571"</definedName>
    <definedName name="IQ_PENSION_EXP_RETURN_FOREIGN">"c3572"</definedName>
    <definedName name="IQ_PENSION_INTAN_ASSETS">"c3137"</definedName>
    <definedName name="IQ_PENSION_INTAN_ASSETS_DOM">"c3135"</definedName>
    <definedName name="IQ_PENSION_INTAN_ASSETS_FOREIGN">"c3136"</definedName>
    <definedName name="IQ_PENSION_INTEREST_COST">"c3582"</definedName>
    <definedName name="IQ_PENSION_INTEREST_COST_DOM">"c3580"</definedName>
    <definedName name="IQ_PENSION_INTEREST_COST_FOREIGN">"c3581"</definedName>
    <definedName name="IQ_PENSION_LT_ASSETS">"c5750"</definedName>
    <definedName name="IQ_PENSION_LT_ASSETS_DOM">"c5748"</definedName>
    <definedName name="IQ_PENSION_LT_ASSETS_FOREIGN">"c5749"</definedName>
    <definedName name="IQ_PENSION_LT_LIAB">"c5756"</definedName>
    <definedName name="IQ_PENSION_LT_LIAB_DOM">"c5754"</definedName>
    <definedName name="IQ_PENSION_LT_LIAB_FOREIGN">"c5755"</definedName>
    <definedName name="IQ_PENSION_NET_ASSET_RECOG">"c3152"</definedName>
    <definedName name="IQ_PENSION_NET_ASSET_RECOG_DOM">"c3150"</definedName>
    <definedName name="IQ_PENSION_NET_ASSET_RECOG_FOREIGN">"c3151"</definedName>
    <definedName name="IQ_PENSION_OBLIGATION_ACQ">"c3206"</definedName>
    <definedName name="IQ_PENSION_OBLIGATION_ACQ_DOM">"c3204"</definedName>
    <definedName name="IQ_PENSION_OBLIGATION_ACQ_FOREIGN">"c3205"</definedName>
    <definedName name="IQ_PENSION_OBLIGATION_ACTUARIAL_GAIN_LOSS">"c3197"</definedName>
    <definedName name="IQ_PENSION_OBLIGATION_ACTUARIAL_GAIN_LOSS_DOM">"c3195"</definedName>
    <definedName name="IQ_PENSION_OBLIGATION_ACTUARIAL_GAIN_LOSS_FOREIGN">"c3196"</definedName>
    <definedName name="IQ_PENSION_OBLIGATION_BEG">"c3185"</definedName>
    <definedName name="IQ_PENSION_OBLIGATION_BEG_DOM">"c3183"</definedName>
    <definedName name="IQ_PENSION_OBLIGATION_BEG_FOREIGN">"c3184"</definedName>
    <definedName name="IQ_PENSION_OBLIGATION_CURTAIL">"c3209"</definedName>
    <definedName name="IQ_PENSION_OBLIGATION_CURTAIL_DOM">"c3207"</definedName>
    <definedName name="IQ_PENSION_OBLIGATION_CURTAIL_FOREIGN">"c3208"</definedName>
    <definedName name="IQ_PENSION_OBLIGATION_EMPLOYEE_CONTRIBUTIONS">"c3194"</definedName>
    <definedName name="IQ_PENSION_OBLIGATION_EMPLOYEE_CONTRIBUTIONS_DOM">"c3192"</definedName>
    <definedName name="IQ_PENSION_OBLIGATION_EMPLOYEE_CONTRIBUTIONS_FOREIGN">"c3193"</definedName>
    <definedName name="IQ_PENSION_OBLIGATION_FX_ADJ">"c3203"</definedName>
    <definedName name="IQ_PENSION_OBLIGATION_FX_ADJ_DOM">"c3201"</definedName>
    <definedName name="IQ_PENSION_OBLIGATION_FX_ADJ_FOREIGN">"c3202"</definedName>
    <definedName name="IQ_PENSION_OBLIGATION_INTEREST_COST">"c3191"</definedName>
    <definedName name="IQ_PENSION_OBLIGATION_INTEREST_COST_DOM">"c3189"</definedName>
    <definedName name="IQ_PENSION_OBLIGATION_INTEREST_COST_FOREIGN">"c3190"</definedName>
    <definedName name="IQ_PENSION_OBLIGATION_OTHER_COST">"c3555"</definedName>
    <definedName name="IQ_PENSION_OBLIGATION_OTHER_COST_DOM">"c3553"</definedName>
    <definedName name="IQ_PENSION_OBLIGATION_OTHER_COST_FOREIGN">"c3554"</definedName>
    <definedName name="IQ_PENSION_OBLIGATION_OTHER_PLAN_ADJ">"c3212"</definedName>
    <definedName name="IQ_PENSION_OBLIGATION_OTHER_PLAN_ADJ_DOM">"c3210"</definedName>
    <definedName name="IQ_PENSION_OBLIGATION_OTHER_PLAN_ADJ_FOREIGN">"c3211"</definedName>
    <definedName name="IQ_PENSION_OBLIGATION_PAID">"c3200"</definedName>
    <definedName name="IQ_PENSION_OBLIGATION_PAID_DOM">"c3198"</definedName>
    <definedName name="IQ_PENSION_OBLIGATION_PAID_FOREIGN">"c3199"</definedName>
    <definedName name="IQ_PENSION_OBLIGATION_PROJECTED">"c3215"</definedName>
    <definedName name="IQ_PENSION_OBLIGATION_PROJECTED_DOM">"c3213"</definedName>
    <definedName name="IQ_PENSION_OBLIGATION_PROJECTED_FOREIGN">"c3214"</definedName>
    <definedName name="IQ_PENSION_OBLIGATION_ROA">"c3552"</definedName>
    <definedName name="IQ_PENSION_OBLIGATION_ROA_DOM">"c3550"</definedName>
    <definedName name="IQ_PENSION_OBLIGATION_ROA_FOREIGN">"c3551"</definedName>
    <definedName name="IQ_PENSION_OBLIGATION_SERVICE_COST">"c3188"</definedName>
    <definedName name="IQ_PENSION_OBLIGATION_SERVICE_COST_DOM">"c3186"</definedName>
    <definedName name="IQ_PENSION_OBLIGATION_SERVICE_COST_FOREIGN">"c3187"</definedName>
    <definedName name="IQ_PENSION_OBLIGATION_TOTAL_COST">"c3558"</definedName>
    <definedName name="IQ_PENSION_OBLIGATION_TOTAL_COST_DOM">"c3556"</definedName>
    <definedName name="IQ_PENSION_OBLIGATION_TOTAL_COST_FOREIGN">"c3557"</definedName>
    <definedName name="IQ_PENSION_OTHER">"c3143"</definedName>
    <definedName name="IQ_PENSION_OTHER_ADJ">"c3149"</definedName>
    <definedName name="IQ_PENSION_OTHER_ADJ_DOM">"c3147"</definedName>
    <definedName name="IQ_PENSION_OTHER_ADJ_FOREIGN">"c3148"</definedName>
    <definedName name="IQ_PENSION_OTHER_DOM">"c3141"</definedName>
    <definedName name="IQ_PENSION_OTHER_FOREIGN">"c3142"</definedName>
    <definedName name="IQ_PENSION_PBO_ASSUMED_RATE_RET_MAX">"c3254"</definedName>
    <definedName name="IQ_PENSION_PBO_ASSUMED_RATE_RET_MAX_DOM">"c3252"</definedName>
    <definedName name="IQ_PENSION_PBO_ASSUMED_RATE_RET_MAX_FOREIGN">"c3253"</definedName>
    <definedName name="IQ_PENSION_PBO_ASSUMED_RATE_RET_MIN">"c3251"</definedName>
    <definedName name="IQ_PENSION_PBO_ASSUMED_RATE_RET_MIN_DOM">"c3249"</definedName>
    <definedName name="IQ_PENSION_PBO_ASSUMED_RATE_RET_MIN_FOREIGN">"c3250"</definedName>
    <definedName name="IQ_PENSION_PBO_RATE_COMP_INCREASE_MAX">"c3260"</definedName>
    <definedName name="IQ_PENSION_PBO_RATE_COMP_INCREASE_MAX_DOM">"c3258"</definedName>
    <definedName name="IQ_PENSION_PBO_RATE_COMP_INCREASE_MAX_FOREIGN">"c3259"</definedName>
    <definedName name="IQ_PENSION_PBO_RATE_COMP_INCREASE_MIN">"c3257"</definedName>
    <definedName name="IQ_PENSION_PBO_RATE_COMP_INCREASE_MIN_DOM">"c3255"</definedName>
    <definedName name="IQ_PENSION_PBO_RATE_COMP_INCREASE_MIN_FOREIGN">"c3256"</definedName>
    <definedName name="IQ_PENSION_PREPAID_COST">"c3131"</definedName>
    <definedName name="IQ_PENSION_PREPAID_COST_DOM">"c3129"</definedName>
    <definedName name="IQ_PENSION_PREPAID_COST_FOREIGN">"c3130"</definedName>
    <definedName name="IQ_PENSION_PRIOR_SERVICE_NEXT">"c5741"</definedName>
    <definedName name="IQ_PENSION_PRIOR_SERVICE_NEXT_DOM">"c5739"</definedName>
    <definedName name="IQ_PENSION_PRIOR_SERVICE_NEXT_FOREIGN">"c5740"</definedName>
    <definedName name="IQ_PENSION_PROJECTED_OBLIGATION">"c3566"</definedName>
    <definedName name="IQ_PENSION_PROJECTED_OBLIGATION_DOMESTIC">"c3564"</definedName>
    <definedName name="IQ_PENSION_PROJECTED_OBLIGATION_FOREIGN">"c3565"</definedName>
    <definedName name="IQ_PENSION_QUART_ADDL_CONTRIBUTIONS_EXP">"c3224"</definedName>
    <definedName name="IQ_PENSION_QUART_ADDL_CONTRIBUTIONS_EXP_DOM">"c3222"</definedName>
    <definedName name="IQ_PENSION_QUART_ADDL_CONTRIBUTIONS_EXP_FOREIGN">"c3223"</definedName>
    <definedName name="IQ_PENSION_QUART_EMPLOYER_CONTRIBUTIONS">"c3221"</definedName>
    <definedName name="IQ_PENSION_QUART_EMPLOYER_CONTRIBUTIONS_DOM">"c3219"</definedName>
    <definedName name="IQ_PENSION_QUART_EMPLOYER_CONTRIBUTIONS_FOREIGN">"c3220"</definedName>
    <definedName name="IQ_PENSION_RATE_COMP_GROWTH_DOMESTIC">"c3575"</definedName>
    <definedName name="IQ_PENSION_RATE_COMP_GROWTH_FOREIGN">"c3576"</definedName>
    <definedName name="IQ_PENSION_RATE_COMP_INCREASE_MAX">"c3242"</definedName>
    <definedName name="IQ_PENSION_RATE_COMP_INCREASE_MAX_DOM">"c3240"</definedName>
    <definedName name="IQ_PENSION_RATE_COMP_INCREASE_MAX_FOREIGN">"c3241"</definedName>
    <definedName name="IQ_PENSION_RATE_COMP_INCREASE_MIN">"c3239"</definedName>
    <definedName name="IQ_PENSION_RATE_COMP_INCREASE_MIN_DOM">"c3237"</definedName>
    <definedName name="IQ_PENSION_RATE_COMP_INCREASE_MIN_FOREIGN">"c3238"</definedName>
    <definedName name="IQ_PENSION_SERVICE_COST">"c3579"</definedName>
    <definedName name="IQ_PENSION_SERVICE_COST_DOM">"c3577"</definedName>
    <definedName name="IQ_PENSION_SERVICE_COST_FOREIGN">"c3578"</definedName>
    <definedName name="IQ_PENSION_TOTAL_ASSETS">"c3563"</definedName>
    <definedName name="IQ_PENSION_TOTAL_ASSETS_DOMESTIC">"c3561"</definedName>
    <definedName name="IQ_PENSION_TOTAL_ASSETS_FOREIGN">"c3562"</definedName>
    <definedName name="IQ_PENSION_TOTAL_EXP">"c3560"</definedName>
    <definedName name="IQ_PENSION_TRANSITION_NEXT">"c5744"</definedName>
    <definedName name="IQ_PENSION_TRANSITION_NEXT_DOM">"c5742"</definedName>
    <definedName name="IQ_PENSION_TRANSITION_NEXT_FOREIGN">"c5743"</definedName>
    <definedName name="IQ_PENSION_UNFUNDED_ADDL_MIN_LIAB">"c3227"</definedName>
    <definedName name="IQ_PENSION_UNFUNDED_ADDL_MIN_LIAB_DOM">"c3225"</definedName>
    <definedName name="IQ_PENSION_UNFUNDED_ADDL_MIN_LIAB_FOREIGN">"c3226"</definedName>
    <definedName name="IQ_PENSION_UNRECOG_PRIOR">"c3146"</definedName>
    <definedName name="IQ_PENSION_UNRECOG_PRIOR_DOM">"c3144"</definedName>
    <definedName name="IQ_PENSION_UNRECOG_PRIOR_FOREIGN">"c3145"</definedName>
    <definedName name="IQ_PENSION_UV_LIAB">"c3567"</definedName>
    <definedName name="IQ_PERCENT_CHANGE_EST_5YR_GROWTH_RATE_12MONTHS">"c1852"</definedName>
    <definedName name="IQ_PERCENT_CHANGE_EST_5YR_GROWTH_RATE_12MONTHS_REUT">"c3959"</definedName>
    <definedName name="IQ_PERCENT_CHANGE_EST_5YR_GROWTH_RATE_18MONTHS">"c1853"</definedName>
    <definedName name="IQ_PERCENT_CHANGE_EST_5YR_GROWTH_RATE_18MONTHS_REUT">"c3960"</definedName>
    <definedName name="IQ_PERCENT_CHANGE_EST_5YR_GROWTH_RATE_3MONTHS">"c1849"</definedName>
    <definedName name="IQ_PERCENT_CHANGE_EST_5YR_GROWTH_RATE_3MONTHS_REUT">"c3956"</definedName>
    <definedName name="IQ_PERCENT_CHANGE_EST_5YR_GROWTH_RATE_6MONTHS">"c1850"</definedName>
    <definedName name="IQ_PERCENT_CHANGE_EST_5YR_GROWTH_RATE_6MONTHS_REUT">"c3957"</definedName>
    <definedName name="IQ_PERCENT_CHANGE_EST_5YR_GROWTH_RATE_9MONTHS">"c1851"</definedName>
    <definedName name="IQ_PERCENT_CHANGE_EST_5YR_GROWTH_RATE_9MONTHS_REUT">"c3958"</definedName>
    <definedName name="IQ_PERCENT_CHANGE_EST_5YR_GROWTH_RATE_DAY">"c1846"</definedName>
    <definedName name="IQ_PERCENT_CHANGE_EST_5YR_GROWTH_RATE_DAY_REUT">"c3954"</definedName>
    <definedName name="IQ_PERCENT_CHANGE_EST_5YR_GROWTH_RATE_MONTH">"c1848"</definedName>
    <definedName name="IQ_PERCENT_CHANGE_EST_5YR_GROWTH_RATE_MONTH_REUT">"c3955"</definedName>
    <definedName name="IQ_PERCENT_CHANGE_EST_5YR_GROWTH_RATE_WEEK">"c1847"</definedName>
    <definedName name="IQ_PERCENT_CHANGE_EST_5YR_GROWTH_RATE_WEEK_REUT">"c5435"</definedName>
    <definedName name="IQ_PERCENT_CHANGE_EST_CFPS_12MONTHS">"c1812"</definedName>
    <definedName name="IQ_PERCENT_CHANGE_EST_CFPS_12MONTHS_REUT">"c3924"</definedName>
    <definedName name="IQ_PERCENT_CHANGE_EST_CFPS_18MONTHS">"c1813"</definedName>
    <definedName name="IQ_PERCENT_CHANGE_EST_CFPS_18MONTHS_REUT">"c3925"</definedName>
    <definedName name="IQ_PERCENT_CHANGE_EST_CFPS_3MONTHS">"c1809"</definedName>
    <definedName name="IQ_PERCENT_CHANGE_EST_CFPS_3MONTHS_REUT">"c3921"</definedName>
    <definedName name="IQ_PERCENT_CHANGE_EST_CFPS_6MONTHS">"c1810"</definedName>
    <definedName name="IQ_PERCENT_CHANGE_EST_CFPS_6MONTHS_REUT">"c3922"</definedName>
    <definedName name="IQ_PERCENT_CHANGE_EST_CFPS_9MONTHS">"c1811"</definedName>
    <definedName name="IQ_PERCENT_CHANGE_EST_CFPS_9MONTHS_REUT">"c3923"</definedName>
    <definedName name="IQ_PERCENT_CHANGE_EST_CFPS_DAY">"c1806"</definedName>
    <definedName name="IQ_PERCENT_CHANGE_EST_CFPS_DAY_REUT">"c3919"</definedName>
    <definedName name="IQ_PERCENT_CHANGE_EST_CFPS_MONTH">"c1808"</definedName>
    <definedName name="IQ_PERCENT_CHANGE_EST_CFPS_MONTH_REUT">"c3920"</definedName>
    <definedName name="IQ_PERCENT_CHANGE_EST_CFPS_WEEK">"c1807"</definedName>
    <definedName name="IQ_PERCENT_CHANGE_EST_CFPS_WEEK_REUT">"c3962"</definedName>
    <definedName name="IQ_PERCENT_CHANGE_EST_DPS_12MONTHS">"c1820"</definedName>
    <definedName name="IQ_PERCENT_CHANGE_EST_DPS_12MONTHS_REUT">"c3931"</definedName>
    <definedName name="IQ_PERCENT_CHANGE_EST_DPS_18MONTHS">"c1821"</definedName>
    <definedName name="IQ_PERCENT_CHANGE_EST_DPS_18MONTHS_REUT">"c3932"</definedName>
    <definedName name="IQ_PERCENT_CHANGE_EST_DPS_3MONTHS">"c1817"</definedName>
    <definedName name="IQ_PERCENT_CHANGE_EST_DPS_3MONTHS_REUT">"c3928"</definedName>
    <definedName name="IQ_PERCENT_CHANGE_EST_DPS_6MONTHS">"c1818"</definedName>
    <definedName name="IQ_PERCENT_CHANGE_EST_DPS_6MONTHS_REUT">"c3929"</definedName>
    <definedName name="IQ_PERCENT_CHANGE_EST_DPS_9MONTHS">"c1819"</definedName>
    <definedName name="IQ_PERCENT_CHANGE_EST_DPS_9MONTHS_REUT">"c3930"</definedName>
    <definedName name="IQ_PERCENT_CHANGE_EST_DPS_DAY">"c1814"</definedName>
    <definedName name="IQ_PERCENT_CHANGE_EST_DPS_DAY_REUT">"c3926"</definedName>
    <definedName name="IQ_PERCENT_CHANGE_EST_DPS_MONTH">"c1816"</definedName>
    <definedName name="IQ_PERCENT_CHANGE_EST_DPS_MONTH_REUT">"c3927"</definedName>
    <definedName name="IQ_PERCENT_CHANGE_EST_DPS_WEEK">"c1815"</definedName>
    <definedName name="IQ_PERCENT_CHANGE_EST_DPS_WEEK_REUT">"c3963"</definedName>
    <definedName name="IQ_PERCENT_CHANGE_EST_EBITDA_12MONTHS">"c1804"</definedName>
    <definedName name="IQ_PERCENT_CHANGE_EST_EBITDA_12MONTHS_REUT">"c3917"</definedName>
    <definedName name="IQ_PERCENT_CHANGE_EST_EBITDA_18MONTHS">"c1805"</definedName>
    <definedName name="IQ_PERCENT_CHANGE_EST_EBITDA_18MONTHS_REUT">"c3918"</definedName>
    <definedName name="IQ_PERCENT_CHANGE_EST_EBITDA_3MONTHS">"c1801"</definedName>
    <definedName name="IQ_PERCENT_CHANGE_EST_EBITDA_3MONTHS_REUT">"c3914"</definedName>
    <definedName name="IQ_PERCENT_CHANGE_EST_EBITDA_6MONTHS">"c1802"</definedName>
    <definedName name="IQ_PERCENT_CHANGE_EST_EBITDA_6MONTHS_REUT">"c3915"</definedName>
    <definedName name="IQ_PERCENT_CHANGE_EST_EBITDA_9MONTHS">"c1803"</definedName>
    <definedName name="IQ_PERCENT_CHANGE_EST_EBITDA_9MONTHS_REUT">"c3916"</definedName>
    <definedName name="IQ_PERCENT_CHANGE_EST_EBITDA_DAY">"c1798"</definedName>
    <definedName name="IQ_PERCENT_CHANGE_EST_EBITDA_DAY_REUT">"c3912"</definedName>
    <definedName name="IQ_PERCENT_CHANGE_EST_EBITDA_MONTH">"c1800"</definedName>
    <definedName name="IQ_PERCENT_CHANGE_EST_EBITDA_MONTH_REUT">"c3913"</definedName>
    <definedName name="IQ_PERCENT_CHANGE_EST_EBITDA_WEEK">"c1799"</definedName>
    <definedName name="IQ_PERCENT_CHANGE_EST_EBITDA_WEEK_REUT">"c3961"</definedName>
    <definedName name="IQ_PERCENT_CHANGE_EST_EPS_12MONTHS">"c1788"</definedName>
    <definedName name="IQ_PERCENT_CHANGE_EST_EPS_12MONTHS_REUT">"c3902"</definedName>
    <definedName name="IQ_PERCENT_CHANGE_EST_EPS_18MONTHS">"c1789"</definedName>
    <definedName name="IQ_PERCENT_CHANGE_EST_EPS_18MONTHS_REUT">"c3903"</definedName>
    <definedName name="IQ_PERCENT_CHANGE_EST_EPS_3MONTHS">"c1785"</definedName>
    <definedName name="IQ_PERCENT_CHANGE_EST_EPS_3MONTHS_REUT">"c3899"</definedName>
    <definedName name="IQ_PERCENT_CHANGE_EST_EPS_6MONTHS">"c1786"</definedName>
    <definedName name="IQ_PERCENT_CHANGE_EST_EPS_6MONTHS_REUT">"c3900"</definedName>
    <definedName name="IQ_PERCENT_CHANGE_EST_EPS_9MONTHS">"c1787"</definedName>
    <definedName name="IQ_PERCENT_CHANGE_EST_EPS_9MONTHS_REUT">"c3901"</definedName>
    <definedName name="IQ_PERCENT_CHANGE_EST_EPS_DAY">"c1782"</definedName>
    <definedName name="IQ_PERCENT_CHANGE_EST_EPS_DAY_REUT">"c3896"</definedName>
    <definedName name="IQ_PERCENT_CHANGE_EST_EPS_MONTH">"c1784"</definedName>
    <definedName name="IQ_PERCENT_CHANGE_EST_EPS_MONTH_REUT">"c3898"</definedName>
    <definedName name="IQ_PERCENT_CHANGE_EST_EPS_WEEK">"c1783"</definedName>
    <definedName name="IQ_PERCENT_CHANGE_EST_EPS_WEEK_REUT">"c3897"</definedName>
    <definedName name="IQ_PERCENT_CHANGE_EST_FFO_12MONTHS">"c1828"</definedName>
    <definedName name="IQ_PERCENT_CHANGE_EST_FFO_12MONTHS_REUT">"c3938"</definedName>
    <definedName name="IQ_PERCENT_CHANGE_EST_FFO_18MONTHS">"c1829"</definedName>
    <definedName name="IQ_PERCENT_CHANGE_EST_FFO_18MONTHS_REUT">"c3939"</definedName>
    <definedName name="IQ_PERCENT_CHANGE_EST_FFO_3MONTHS">"c1825"</definedName>
    <definedName name="IQ_PERCENT_CHANGE_EST_FFO_3MONTHS_REUT">"c3935"</definedName>
    <definedName name="IQ_PERCENT_CHANGE_EST_FFO_6MONTHS">"c1826"</definedName>
    <definedName name="IQ_PERCENT_CHANGE_EST_FFO_6MONTHS_REUT">"c3936"</definedName>
    <definedName name="IQ_PERCENT_CHANGE_EST_FFO_9MONTHS">"c1827"</definedName>
    <definedName name="IQ_PERCENT_CHANGE_EST_FFO_9MONTHS_REUT">"c3937"</definedName>
    <definedName name="IQ_PERCENT_CHANGE_EST_FFO_DAY">"c1822"</definedName>
    <definedName name="IQ_PERCENT_CHANGE_EST_FFO_DAY_REUT">"c3933"</definedName>
    <definedName name="IQ_PERCENT_CHANGE_EST_FFO_MONTH">"c1824"</definedName>
    <definedName name="IQ_PERCENT_CHANGE_EST_FFO_MONTH_REUT">"c3934"</definedName>
    <definedName name="IQ_PERCENT_CHANGE_EST_FFO_WEEK">"c1823"</definedName>
    <definedName name="IQ_PERCENT_CHANGE_EST_FFO_WEEK_REUT">"c3964"</definedName>
    <definedName name="IQ_PERCENT_CHANGE_EST_PRICE_TARGET_12MONTHS">"c1844"</definedName>
    <definedName name="IQ_PERCENT_CHANGE_EST_PRICE_TARGET_12MONTHS_REUT">"c3952"</definedName>
    <definedName name="IQ_PERCENT_CHANGE_EST_PRICE_TARGET_18MONTHS">"c1845"</definedName>
    <definedName name="IQ_PERCENT_CHANGE_EST_PRICE_TARGET_18MONTHS_REUT">"c3953"</definedName>
    <definedName name="IQ_PERCENT_CHANGE_EST_PRICE_TARGET_3MONTHS">"c1841"</definedName>
    <definedName name="IQ_PERCENT_CHANGE_EST_PRICE_TARGET_3MONTHS_REUT">"c3949"</definedName>
    <definedName name="IQ_PERCENT_CHANGE_EST_PRICE_TARGET_6MONTHS">"c1842"</definedName>
    <definedName name="IQ_PERCENT_CHANGE_EST_PRICE_TARGET_6MONTHS_REUT">"c3950"</definedName>
    <definedName name="IQ_PERCENT_CHANGE_EST_PRICE_TARGET_9MONTHS">"c1843"</definedName>
    <definedName name="IQ_PERCENT_CHANGE_EST_PRICE_TARGET_9MONTHS_REUT">"c3951"</definedName>
    <definedName name="IQ_PERCENT_CHANGE_EST_PRICE_TARGET_DAY">"c1838"</definedName>
    <definedName name="IQ_PERCENT_CHANGE_EST_PRICE_TARGET_DAY_REUT">"c3947"</definedName>
    <definedName name="IQ_PERCENT_CHANGE_EST_PRICE_TARGET_MONTH">"c1840"</definedName>
    <definedName name="IQ_PERCENT_CHANGE_EST_PRICE_TARGET_MONTH_REUT">"c3948"</definedName>
    <definedName name="IQ_PERCENT_CHANGE_EST_PRICE_TARGET_WEEK">"c1839"</definedName>
    <definedName name="IQ_PERCENT_CHANGE_EST_PRICE_TARGET_WEEK_REUT">"c3967"</definedName>
    <definedName name="IQ_PERCENT_CHANGE_EST_RECO_12MONTHS">"c1836"</definedName>
    <definedName name="IQ_PERCENT_CHANGE_EST_RECO_12MONTHS_REUT">"c3945"</definedName>
    <definedName name="IQ_PERCENT_CHANGE_EST_RECO_18MONTHS">"c1837"</definedName>
    <definedName name="IQ_PERCENT_CHANGE_EST_RECO_18MONTHS_REUT">"c3946"</definedName>
    <definedName name="IQ_PERCENT_CHANGE_EST_RECO_3MONTHS">"c1833"</definedName>
    <definedName name="IQ_PERCENT_CHANGE_EST_RECO_3MONTHS_REUT">"c3942"</definedName>
    <definedName name="IQ_PERCENT_CHANGE_EST_RECO_6MONTHS">"c1834"</definedName>
    <definedName name="IQ_PERCENT_CHANGE_EST_RECO_6MONTHS_REUT">"c3943"</definedName>
    <definedName name="IQ_PERCENT_CHANGE_EST_RECO_9MONTHS">"c1835"</definedName>
    <definedName name="IQ_PERCENT_CHANGE_EST_RECO_9MONTHS_REUT">"c3944"</definedName>
    <definedName name="IQ_PERCENT_CHANGE_EST_RECO_DAY">"c1830"</definedName>
    <definedName name="IQ_PERCENT_CHANGE_EST_RECO_DAY_REUT">"c3940"</definedName>
    <definedName name="IQ_PERCENT_CHANGE_EST_RECO_MONTH">"c1832"</definedName>
    <definedName name="IQ_PERCENT_CHANGE_EST_RECO_MONTH_REUT">"c3941"</definedName>
    <definedName name="IQ_PERCENT_CHANGE_EST_RECO_WEEK">"c1831"</definedName>
    <definedName name="IQ_PERCENT_CHANGE_EST_RECO_WEEK_REUT">"c3966"</definedName>
    <definedName name="IQ_PERCENT_CHANGE_EST_REV_12MONTHS">"c1796"</definedName>
    <definedName name="IQ_PERCENT_CHANGE_EST_REV_12MONTHS_REUT">"c3910"</definedName>
    <definedName name="IQ_PERCENT_CHANGE_EST_REV_18MONTHS">"c1797"</definedName>
    <definedName name="IQ_PERCENT_CHANGE_EST_REV_18MONTHS_REUT">"c3911"</definedName>
    <definedName name="IQ_PERCENT_CHANGE_EST_REV_3MONTHS">"c1793"</definedName>
    <definedName name="IQ_PERCENT_CHANGE_EST_REV_3MONTHS_REUT">"c3907"</definedName>
    <definedName name="IQ_PERCENT_CHANGE_EST_REV_6MONTHS">"c1794"</definedName>
    <definedName name="IQ_PERCENT_CHANGE_EST_REV_6MONTHS_REUT">"c3908"</definedName>
    <definedName name="IQ_PERCENT_CHANGE_EST_REV_9MONTHS">"c1795"</definedName>
    <definedName name="IQ_PERCENT_CHANGE_EST_REV_9MONTHS_REUT">"c3909"</definedName>
    <definedName name="IQ_PERCENT_CHANGE_EST_REV_DAY">"c1790"</definedName>
    <definedName name="IQ_PERCENT_CHANGE_EST_REV_DAY_REUT">"c3904"</definedName>
    <definedName name="IQ_PERCENT_CHANGE_EST_REV_MONTH">"c1792"</definedName>
    <definedName name="IQ_PERCENT_CHANGE_EST_REV_MONTH_REUT">"c3906"</definedName>
    <definedName name="IQ_PERCENT_CHANGE_EST_REV_WEEK">"c1791"</definedName>
    <definedName name="IQ_PERCENT_CHANGE_EST_REV_WEEK_REUT">"c3905"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MT_FREQ">"c2236"</definedName>
    <definedName name="IQ_POISON_PUT_EFFECT_DATE">"c2486"</definedName>
    <definedName name="IQ_POISON_PUT_EXPIRATION_DATE">"c2487"</definedName>
    <definedName name="IQ_POISON_PUT_PRICE">"c2488"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OTENTIAL_UPSIDE">"c1855"</definedName>
    <definedName name="IQ_POTENTIAL_UPSIDE_REUT">"c3968"</definedName>
    <definedName name="IQ_PRE_OPEN_COST">"c1040"</definedName>
    <definedName name="IQ_PRE_TAX_ACT_OR_EST">"c2221"</definedName>
    <definedName name="IQ_PRE_TAX_ACT_OR_EST_REUT">"c5467"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">"c6261"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">"c6262"</definedName>
    <definedName name="IQ_PREF_OTHER_REIT">"c1058"</definedName>
    <definedName name="IQ_PREF_OTHER_UTI">"C6022"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">"c6263"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ETAX_GW_INC_EST">"c1702"</definedName>
    <definedName name="IQ_PRETAX_GW_INC_EST_REUT">"c5354"</definedName>
    <definedName name="IQ_PRETAX_GW_INC_HIGH_EST">"c1704"</definedName>
    <definedName name="IQ_PRETAX_GW_INC_HIGH_EST_REUT">"c5356"</definedName>
    <definedName name="IQ_PRETAX_GW_INC_LOW_EST">"c1705"</definedName>
    <definedName name="IQ_PRETAX_GW_INC_LOW_EST_REUT">"c5357"</definedName>
    <definedName name="IQ_PRETAX_GW_INC_MEDIAN_EST">"c1703"</definedName>
    <definedName name="IQ_PRETAX_GW_INC_MEDIAN_EST_REUT">"c5355"</definedName>
    <definedName name="IQ_PRETAX_GW_INC_NUM_EST">"c1706"</definedName>
    <definedName name="IQ_PRETAX_GW_INC_NUM_EST_REUT">"c5358"</definedName>
    <definedName name="IQ_PRETAX_GW_INC_STDDEV_EST">"c1707"</definedName>
    <definedName name="IQ_PRETAX_GW_INC_STDDEV_EST_REUT">"c5359"</definedName>
    <definedName name="IQ_PRETAX_INC_EST">"c1695"</definedName>
    <definedName name="IQ_PRETAX_INC_EST_REUT">"c5347"</definedName>
    <definedName name="IQ_PRETAX_INC_HIGH_EST">"c1697"</definedName>
    <definedName name="IQ_PRETAX_INC_HIGH_EST_REUT">"c5349"</definedName>
    <definedName name="IQ_PRETAX_INC_LOW_EST">"c1698"</definedName>
    <definedName name="IQ_PRETAX_INC_LOW_EST_REUT">"c5350"</definedName>
    <definedName name="IQ_PRETAX_INC_MEDIAN_EST">"c1696"</definedName>
    <definedName name="IQ_PRETAX_INC_MEDIAN_EST_REUT">"c5348"</definedName>
    <definedName name="IQ_PRETAX_INC_NUM_EST">"c1699"</definedName>
    <definedName name="IQ_PRETAX_INC_NUM_EST_REUT">"c5351"</definedName>
    <definedName name="IQ_PRETAX_INC_STDDEV_EST">"c1700"</definedName>
    <definedName name="IQ_PRETAX_INC_STDDEV_EST_REUT">"c5352"</definedName>
    <definedName name="IQ_PRETAX_REPORT_INC_EST">"c1709"</definedName>
    <definedName name="IQ_PRETAX_REPORT_INC_EST_REUT">"c5361"</definedName>
    <definedName name="IQ_PRETAX_REPORT_INC_HIGH_EST">"c1711"</definedName>
    <definedName name="IQ_PRETAX_REPORT_INC_HIGH_EST_REUT">"c5363"</definedName>
    <definedName name="IQ_PRETAX_REPORT_INC_LOW_EST">"c1712"</definedName>
    <definedName name="IQ_PRETAX_REPORT_INC_LOW_EST_REUT">"c5364"</definedName>
    <definedName name="IQ_PRETAX_REPORT_INC_MEDIAN_EST">"c1710"</definedName>
    <definedName name="IQ_PRETAX_REPORT_INC_MEDIAN_EST_REUT">"c5362"</definedName>
    <definedName name="IQ_PRETAX_REPORT_INC_NUM_EST">"c1713"</definedName>
    <definedName name="IQ_PRETAX_REPORT_INC_NUM_EST_REUT">"c5365"</definedName>
    <definedName name="IQ_PRETAX_REPORT_INC_STDDEV_EST">"c1714"</definedName>
    <definedName name="IQ_PRETAX_REPORT_INC_STDDEV_EST_REUT">"c5366"</definedName>
    <definedName name="IQ_PRICE_CFPS_FWD">"c2237"</definedName>
    <definedName name="IQ_PRICE_CFPS_FWD_REUT">"c4053"</definedName>
    <definedName name="IQ_PRICE_OVER_BVPS">"c1412"</definedName>
    <definedName name="IQ_PRICE_OVER_LTM_EPS">"c1413"</definedName>
    <definedName name="IQ_PRICE_TARGET">"c82"</definedName>
    <definedName name="IQ_PRICE_TARGET_BOTTOM_UP">"c5486"</definedName>
    <definedName name="IQ_PRICE_TARGET_BOTTOM_UP_REUT">"c5494"</definedName>
    <definedName name="IQ_PRICE_TARGET_REUT">"c3631"</definedName>
    <definedName name="IQ_PRICE_VOLATILITY_EST">"c4492"</definedName>
    <definedName name="IQ_PRICE_VOLATILITY_HIGH">"c4493"</definedName>
    <definedName name="IQ_PRICE_VOLATILITY_LOW">"c4494"</definedName>
    <definedName name="IQ_PRICE_VOLATILITY_MEDIAN">"c4495"</definedName>
    <definedName name="IQ_PRICE_VOLATILITY_NUM">"c4496"</definedName>
    <definedName name="IQ_PRICE_VOLATILITY_STDDEV">"c4497"</definedName>
    <definedName name="IQ_PRICEDATE">"c1069"</definedName>
    <definedName name="IQ_PRICING_DATE">"c1613"</definedName>
    <definedName name="IQ_PRIMARY_EPS_TYPE">"c4498"</definedName>
    <definedName name="IQ_PRIMARY_EPS_TYPE_REUT">"c5481"</definedName>
    <definedName name="IQ_PRIMARY_INDUSTRY">"c1070"</definedName>
    <definedName name="IQ_PRINCIPAL_AMT">"c2157"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JECTED_PENSION_OBLIGATION">"c1292"</definedName>
    <definedName name="IQ_PROJECTED_PENSION_OBLIGATION_DOMESTIC">"c2656"</definedName>
    <definedName name="IQ_PROJECTED_PENSION_OBLIGATION_FOREIGN">"c2664"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CAGR">"c6135"</definedName>
    <definedName name="IQ_PROVISION_10YR_ANN_GROWTH">"c1077"</definedName>
    <definedName name="IQ_PROVISION_1YR_ANN_GROWTH">"c1078"</definedName>
    <definedName name="IQ_PROVISION_2YR_ANN_CAGR">"c6136"</definedName>
    <definedName name="IQ_PROVISION_2YR_ANN_GROWTH">"c1079"</definedName>
    <definedName name="IQ_PROVISION_3YR_ANN_CAGR">"c6137"</definedName>
    <definedName name="IQ_PROVISION_3YR_ANN_GROWTH">"c1080"</definedName>
    <definedName name="IQ_PROVISION_5YR_ANN_CAGR">"c6138"</definedName>
    <definedName name="IQ_PROVISION_5YR_ANN_GROWTH">"c1081"</definedName>
    <definedName name="IQ_PROVISION_7YR_ANN_CAGR">"c6139"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PUT_DATE_SCHEDULE">"c2483"</definedName>
    <definedName name="IQ_PUT_NOTIFICATION">"c2485"</definedName>
    <definedName name="IQ_PUT_PRICE_SCHEDULE">"c2484"</definedName>
    <definedName name="IQ_QTD">750000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C">"c2497"</definedName>
    <definedName name="IQ_RC_PCT">"c2498"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CURRING_PROFIT_ACT_OR_EST">"c4507"</definedName>
    <definedName name="IQ_RECURRING_PROFIT_EST">"c4499"</definedName>
    <definedName name="IQ_RECURRING_PROFIT_GUIDANCE">"c4500"</definedName>
    <definedName name="IQ_RECURRING_PROFIT_HIGH_EST">"c4501"</definedName>
    <definedName name="IQ_RECURRING_PROFIT_HIGH_GUIDANCE">"c4179"</definedName>
    <definedName name="IQ_RECURRING_PROFIT_LOW_EST">"c4502"</definedName>
    <definedName name="IQ_RECURRING_PROFIT_LOW_GUIDANCE">"c4219"</definedName>
    <definedName name="IQ_RECURRING_PROFIT_MEDIAN_EST">"c4503"</definedName>
    <definedName name="IQ_RECURRING_PROFIT_NUM_EST">"c4504"</definedName>
    <definedName name="IQ_RECURRING_PROFIT_SHARE_ACT_OR_EST">"c4508"</definedName>
    <definedName name="IQ_RECURRING_PROFIT_SHARE_EST">"c4506"</definedName>
    <definedName name="IQ_RECURRING_PROFIT_SHARE_GUIDANCE">"c4509"</definedName>
    <definedName name="IQ_RECURRING_PROFIT_SHARE_HIGH_EST">"c4510"</definedName>
    <definedName name="IQ_RECURRING_PROFIT_SHARE_HIGH_GUIDANCE">"c4200"</definedName>
    <definedName name="IQ_RECURRING_PROFIT_SHARE_LOW_EST">"c4511"</definedName>
    <definedName name="IQ_RECURRING_PROFIT_SHARE_LOW_GUIDANCE">"c4240"</definedName>
    <definedName name="IQ_RECURRING_PROFIT_SHARE_MEDIAN_EST">"c4512"</definedName>
    <definedName name="IQ_RECURRING_PROFIT_SHARE_NUM_EST">"c4513"</definedName>
    <definedName name="IQ_RECURRING_PROFIT_SHARE_STDDEV_EST">"c4514"</definedName>
    <definedName name="IQ_RECURRING_PROFIT_STDDEV_EST">"c4516"</definedName>
    <definedName name="IQ_REDEEM_PREF_STOCK">"c1417"</definedName>
    <definedName name="IQ_REF_ENTITY">"c6033"</definedName>
    <definedName name="IQ_REF_ENTITY_CIQID">"c6024"</definedName>
    <definedName name="IQ_REF_ENTITY_TICKER">"c6023"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_STOCK_COMP">"c3506"</definedName>
    <definedName name="IQ_RESTR_STOCK_COMP_PRETAX">"c3504"</definedName>
    <definedName name="IQ_RESTR_STOCK_COMP_TAX">"c3505"</definedName>
    <definedName name="IQ_RESTRICTED_CASH">"c1103"</definedName>
    <definedName name="IQ_RESTRICTED_CASH_NON_CURRENT">"c6192"</definedName>
    <definedName name="IQ_RESTRICTED_CASH_TOTAL">"c6193"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">"c6264"</definedName>
    <definedName name="IQ_RESTRUCTURE_REIT">"c1110"</definedName>
    <definedName name="IQ_RESTRUCTURE_UTI">"c1111"</definedName>
    <definedName name="IQ_RESTRUCTURED_LOANS">"c1112"</definedName>
    <definedName name="IQ_RETAIL_ACQUIRED_FRANCHISE_STORES">"c2895"</definedName>
    <definedName name="IQ_RETAIL_ACQUIRED_OWNED_STORES">"c2903"</definedName>
    <definedName name="IQ_RETAIL_ACQUIRED_STORES">"c2887"</definedName>
    <definedName name="IQ_RETAIL_AVG_STORE_SIZE_GROSS">"c2066"</definedName>
    <definedName name="IQ_RETAIL_AVG_STORE_SIZE_NET">"c2067"</definedName>
    <definedName name="IQ_RETAIL_AVG_WK_SALES">"c2891"</definedName>
    <definedName name="IQ_RETAIL_AVG_WK_SALES_FRANCHISE">"c2899"</definedName>
    <definedName name="IQ_RETAIL_AVG_WK_SALES_OWNED">"c2907"</definedName>
    <definedName name="IQ_RETAIL_CLOSED_FRANCHISE_STORES">"c2896"</definedName>
    <definedName name="IQ_RETAIL_CLOSED_OWNED_STORES">"c2904"</definedName>
    <definedName name="IQ_RETAIL_CLOSED_STORES">"c2063"</definedName>
    <definedName name="IQ_RETAIL_FRANCHISE_STORES_BEG">"c2893"</definedName>
    <definedName name="IQ_RETAIL_OPENED_FRANCHISE_STORES">"c2894"</definedName>
    <definedName name="IQ_RETAIL_OPENED_OWNED_STORES">"c2902"</definedName>
    <definedName name="IQ_RETAIL_OPENED_STORES">"c2062"</definedName>
    <definedName name="IQ_RETAIL_OWNED_STORES_BEG">"c2901"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OLD_FRANCHISE_STORES">"c2897"</definedName>
    <definedName name="IQ_RETAIL_SOLD_OWNED_STORES">"c2905"</definedName>
    <definedName name="IQ_RETAIL_SOLD_STORES">"c2889"</definedName>
    <definedName name="IQ_RETAIL_SQ_FOOTAGE">"c2064"</definedName>
    <definedName name="IQ_RETAIL_STORE_SELLING_AREA">"c2065"</definedName>
    <definedName name="IQ_RETAIL_STORES_BEG">"c2885"</definedName>
    <definedName name="IQ_RETAIL_TOTAL_FRANCHISE_STORES">"c2898"</definedName>
    <definedName name="IQ_RETAIL_TOTAL_OWNED_STORES">"c2906"</definedName>
    <definedName name="IQ_RETAIL_TOTAL_STORES">"c2061"</definedName>
    <definedName name="IQ_RETAINED_EARN">"c1420"</definedName>
    <definedName name="IQ_RETURN_ASSETS">"c1113"</definedName>
    <definedName name="IQ_RETURN_ASSETS_ACT_OR_EST">"c3585"</definedName>
    <definedName name="IQ_RETURN_ASSETS_ACT_OR_EST_REUT">"c5475"</definedName>
    <definedName name="IQ_RETURN_ASSETS_BANK">"c1114"</definedName>
    <definedName name="IQ_RETURN_ASSETS_BROK">"c1115"</definedName>
    <definedName name="IQ_RETURN_ASSETS_EST">"c3529"</definedName>
    <definedName name="IQ_RETURN_ASSETS_EST_REUT">"c3990"</definedName>
    <definedName name="IQ_RETURN_ASSETS_FS">"c1116"</definedName>
    <definedName name="IQ_RETURN_ASSETS_GUIDANCE">"c4517"</definedName>
    <definedName name="IQ_RETURN_ASSETS_HIGH_EST">"c3530"</definedName>
    <definedName name="IQ_RETURN_ASSETS_HIGH_EST_REUT">"c3992"</definedName>
    <definedName name="IQ_RETURN_ASSETS_HIGH_GUIDANCE">"c4183"</definedName>
    <definedName name="IQ_RETURN_ASSETS_LOW_EST">"c3531"</definedName>
    <definedName name="IQ_RETURN_ASSETS_LOW_EST_REUT">"c3993"</definedName>
    <definedName name="IQ_RETURN_ASSETS_LOW_GUIDANCE">"c4223"</definedName>
    <definedName name="IQ_RETURN_ASSETS_MEDIAN_EST">"c3532"</definedName>
    <definedName name="IQ_RETURN_ASSETS_MEDIAN_EST_REUT">"c3991"</definedName>
    <definedName name="IQ_RETURN_ASSETS_NUM_EST">"c3527"</definedName>
    <definedName name="IQ_RETURN_ASSETS_NUM_EST_REUT">"c3994"</definedName>
    <definedName name="IQ_RETURN_ASSETS_STDDEV_EST">"c3528"</definedName>
    <definedName name="IQ_RETURN_ASSETS_STDDEV_EST_REUT">"c3995"</definedName>
    <definedName name="IQ_RETURN_CAPITAL">"c1117"</definedName>
    <definedName name="IQ_RETURN_EQUITY">"c1118"</definedName>
    <definedName name="IQ_RETURN_EQUITY_ACT_OR_EST">"c3586"</definedName>
    <definedName name="IQ_RETURN_EQUITY_ACT_OR_EST_REUT">"c5476"</definedName>
    <definedName name="IQ_RETURN_EQUITY_BANK">"c1119"</definedName>
    <definedName name="IQ_RETURN_EQUITY_BROK">"c1120"</definedName>
    <definedName name="IQ_RETURN_EQUITY_EST">"c3535"</definedName>
    <definedName name="IQ_RETURN_EQUITY_EST_REUT">"c3983"</definedName>
    <definedName name="IQ_RETURN_EQUITY_FS">"c1121"</definedName>
    <definedName name="IQ_RETURN_EQUITY_GUIDANCE">"c4518"</definedName>
    <definedName name="IQ_RETURN_EQUITY_HIGH_EST">"c3536"</definedName>
    <definedName name="IQ_RETURN_EQUITY_HIGH_EST_REUT">"c3985"</definedName>
    <definedName name="IQ_RETURN_EQUITY_HIGH_GUIDANCE">"c4182"</definedName>
    <definedName name="IQ_RETURN_EQUITY_LOW_EST">"c3537"</definedName>
    <definedName name="IQ_RETURN_EQUITY_LOW_EST_REUT">"c3986"</definedName>
    <definedName name="IQ_RETURN_EQUITY_LOW_GUIDANCE">"c4222"</definedName>
    <definedName name="IQ_RETURN_EQUITY_MEDIAN_EST">"c3538"</definedName>
    <definedName name="IQ_RETURN_EQUITY_MEDIAN_EST_REUT">"c3984"</definedName>
    <definedName name="IQ_RETURN_EQUITY_NUM_EST">"c3533"</definedName>
    <definedName name="IQ_RETURN_EQUITY_NUM_EST_REUT">"c3987"</definedName>
    <definedName name="IQ_RETURN_EQUITY_STDDEV_EST">"c3534"</definedName>
    <definedName name="IQ_RETURN_EQUITY_STDDEV_EST_REUT">"c3988"</definedName>
    <definedName name="IQ_RETURN_INVESTMENT">"c1421"</definedName>
    <definedName name="IQ_REV">"c1122"</definedName>
    <definedName name="IQ_REV_BEFORE_LL">"c1123"</definedName>
    <definedName name="IQ_REV_STDDEV_EST">"c1124"</definedName>
    <definedName name="IQ_REV_STDDEV_EST_REUT">"c3639"</definedName>
    <definedName name="IQ_REV_UTI">"c1125"</definedName>
    <definedName name="IQ_REVENUE">"c1422"</definedName>
    <definedName name="IQ_REVENUE_ACT_OR_EST">"c2214"</definedName>
    <definedName name="IQ_REVENUE_ACT_OR_EST_REUT">"c5461"</definedName>
    <definedName name="IQ_REVENUE_EST">"c1126"</definedName>
    <definedName name="IQ_REVENUE_EST_BOTTOM_UP">"c5488"</definedName>
    <definedName name="IQ_REVENUE_EST_BOTTOM_UP_REUT">"c5496"</definedName>
    <definedName name="IQ_REVENUE_EST_REUT">"c3634"</definedName>
    <definedName name="IQ_REVENUE_GUIDANCE">"c4519"</definedName>
    <definedName name="IQ_REVENUE_HIGH_EST">"c1127"</definedName>
    <definedName name="IQ_REVENUE_HIGH_EST_REUT">"c3636"</definedName>
    <definedName name="IQ_REVENUE_HIGH_GUIDANCE">"c4169"</definedName>
    <definedName name="IQ_REVENUE_LOW_EST">"c1128"</definedName>
    <definedName name="IQ_REVENUE_LOW_EST_REUT">"c3637"</definedName>
    <definedName name="IQ_REVENUE_LOW_GUIDANCE">"c4209"</definedName>
    <definedName name="IQ_REVENUE_MEDIAN_EST">"c1662"</definedName>
    <definedName name="IQ_REVENUE_MEDIAN_EST_REUT">"c3635"</definedName>
    <definedName name="IQ_REVENUE_NUM_EST">"c1129"</definedName>
    <definedName name="IQ_REVENUE_NUM_EST_REUT">"c3638"</definedName>
    <definedName name="IQ_REVISION_DATE_">39620.6696064815</definedName>
    <definedName name="IQ_RISK_ADJ_BANK_ASSETS">"c2670"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">"c6284"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LES_MARKETING">"c2240"</definedName>
    <definedName name="IQ_SAME_STORE">"c1149"</definedName>
    <definedName name="IQ_SAME_STORE_FRANCHISE">"c2900"</definedName>
    <definedName name="IQ_SAME_STORE_OWNED">"c2908"</definedName>
    <definedName name="IQ_SAME_STORE_TOTAL">"c2892"</definedName>
    <definedName name="IQ_SAVING_DEP">"c1150"</definedName>
    <definedName name="IQ_SEC_PURCHASED_RESELL">"c5513"</definedName>
    <definedName name="IQ_SECUR_RECEIV">"c1151"</definedName>
    <definedName name="IQ_SECURED_DEBT">"c2546"</definedName>
    <definedName name="IQ_SECURED_DEBT_PCT">"c2547"</definedName>
    <definedName name="IQ_SECURITY_BORROW">"c1152"</definedName>
    <definedName name="IQ_SECURITY_LEVEL">"c2159"</definedName>
    <definedName name="IQ_SECURITY_NOTES">"c2202"</definedName>
    <definedName name="IQ_SECURITY_OWN">"c1153"</definedName>
    <definedName name="IQ_SECURITY_RESELL">"c1154"</definedName>
    <definedName name="IQ_SECURITY_TYPE">"c2158"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">"c6265"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_PURCHASED_AVERAGE_PRICE">"c5821"</definedName>
    <definedName name="IQ_SHARES_PURCHASED_QUARTER">"c5820"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">"c6266"</definedName>
    <definedName name="IQ_SPECIAL_DIV_CF_REIT">"c1174"</definedName>
    <definedName name="IQ_SPECIAL_DIV_CF_UTI">"c1175"</definedName>
    <definedName name="IQ_SPECIAL_DIV_SHARE">"c3007"</definedName>
    <definedName name="IQ_SR_BONDS_NOTES">"c2501"</definedName>
    <definedName name="IQ_SR_BONDS_NOTES_PCT">"c2502"</definedName>
    <definedName name="IQ_SR_DEBT">"c2526"</definedName>
    <definedName name="IQ_SR_DEBT_EBITDA">"c2552"</definedName>
    <definedName name="IQ_SR_DEBT_EBITDA_CAPEX">"c2553"</definedName>
    <definedName name="IQ_SR_DEBT_PCT">"c2527"</definedName>
    <definedName name="IQ_SR_SUB_DEBT">"c2530"</definedName>
    <definedName name="IQ_SR_SUB_DEBT_EBITDA">"c2556"</definedName>
    <definedName name="IQ_SR_SUB_DEBT_EBITDA_CAPEX">"c2557"</definedName>
    <definedName name="IQ_SR_SUB_DEBT_PCT">"c2531"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">"c6267"</definedName>
    <definedName name="IQ_ST_DEBT_ISSUED_REIT">"c1186"</definedName>
    <definedName name="IQ_ST_DEBT_ISSUED_UTI">"c1187"</definedName>
    <definedName name="IQ_ST_DEBT_PCT">"c2539"</definedName>
    <definedName name="IQ_ST_DEBT_RE">"c6268"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">"c6269"</definedName>
    <definedName name="IQ_ST_DEBT_REPAID_REIT">"c1194"</definedName>
    <definedName name="IQ_ST_DEBT_REPAID_UTI">"c1195"</definedName>
    <definedName name="IQ_ST_DEBT_UTI">"c1196"</definedName>
    <definedName name="IQ_ST_FHLB_DEBT">"c5658"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AT">"c2999"</definedName>
    <definedName name="IQ_STOCK_BASED_CF">"c1203"</definedName>
    <definedName name="IQ_STOCK_BASED_COGS">"c2990"</definedName>
    <definedName name="IQ_STOCK_BASED_COMP">"c3512"</definedName>
    <definedName name="IQ_STOCK_BASED_COMP_PRETAX">"c3510"</definedName>
    <definedName name="IQ_STOCK_BASED_COMP_TAX">"c3511"</definedName>
    <definedName name="IQ_STOCK_BASED_EST">"c4520"</definedName>
    <definedName name="IQ_STOCK_BASED_GA">"c2993"</definedName>
    <definedName name="IQ_STOCK_BASED_HIGH_EST">"c4521"</definedName>
    <definedName name="IQ_STOCK_BASED_LOW_EST">"c4522"</definedName>
    <definedName name="IQ_STOCK_BASED_MEDIAN_EST">"c4523"</definedName>
    <definedName name="IQ_STOCK_BASED_NUM_EST">"c4524"</definedName>
    <definedName name="IQ_STOCK_BASED_OTHER">"c2995"</definedName>
    <definedName name="IQ_STOCK_BASED_RD">"c2991"</definedName>
    <definedName name="IQ_STOCK_BASED_SGA">"c2994"</definedName>
    <definedName name="IQ_STOCK_BASED_SM">"c2992"</definedName>
    <definedName name="IQ_STOCK_BASED_STDDEV_EST">"c4525"</definedName>
    <definedName name="IQ_STOCK_BASED_TOTAL">"c3040"</definedName>
    <definedName name="IQ_STOCK_OPTIONS_COMP">"c3509"</definedName>
    <definedName name="IQ_STOCK_OPTIONS_COMP_PRETAX">"c3507"</definedName>
    <definedName name="IQ_STOCK_OPTIONS_COMP_TAX">"c3508"</definedName>
    <definedName name="IQ_STRIKE_PRICE_ISSUED">"c1645"</definedName>
    <definedName name="IQ_STRIKE_PRICE_OS">"c1646"</definedName>
    <definedName name="IQ_STW">"c2166"</definedName>
    <definedName name="IQ_SUB_BONDS_NOTES">"c2503"</definedName>
    <definedName name="IQ_SUB_BONDS_NOTES_PCT">"c2504"</definedName>
    <definedName name="IQ_SUB_DEBT">"c2532"</definedName>
    <definedName name="IQ_SUB_DEBT_EBITDA">"c2558"</definedName>
    <definedName name="IQ_SUB_DEBT_EBITDA_CAPEX">"c2559"</definedName>
    <definedName name="IQ_SUB_DEBT_PCT">"c2533"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RGET_PRICE_NUM">"c1653"</definedName>
    <definedName name="IQ_TARGET_PRICE_NUM_REUT">"c5319"</definedName>
    <definedName name="IQ_TARGET_PRICE_STDDEV">"c1654"</definedName>
    <definedName name="IQ_TARGET_PRICE_STDDEV_REUT">"c5320"</definedName>
    <definedName name="IQ_TAX_BENEFIT_CF_1YR">"c3483"</definedName>
    <definedName name="IQ_TAX_BENEFIT_CF_2YR">"c3484"</definedName>
    <definedName name="IQ_TAX_BENEFIT_CF_3YR">"c3485"</definedName>
    <definedName name="IQ_TAX_BENEFIT_CF_4YR">"c3486"</definedName>
    <definedName name="IQ_TAX_BENEFIT_CF_5YR">"c3487"</definedName>
    <definedName name="IQ_TAX_BENEFIT_CF_AFTER_FIVE">"c3488"</definedName>
    <definedName name="IQ_TAX_BENEFIT_CF_MAX_YEAR">"c3491"</definedName>
    <definedName name="IQ_TAX_BENEFIT_CF_NO_EXP">"c3489"</definedName>
    <definedName name="IQ_TAX_BENEFIT_CF_TOTAL">"c3490"</definedName>
    <definedName name="IQ_TAX_BENEFIT_OPTIONS">"c1215"</definedName>
    <definedName name="IQ_TAX_EQUIV_NET_INT_INC">"c1216"</definedName>
    <definedName name="IQ_TBV">"c1906"</definedName>
    <definedName name="IQ_TBV_10YR_ANN_CAGR">"c6169"</definedName>
    <definedName name="IQ_TBV_10YR_ANN_GROWTH">"c1936"</definedName>
    <definedName name="IQ_TBV_1YR_ANN_GROWTH">"c1931"</definedName>
    <definedName name="IQ_TBV_2YR_ANN_CAGR">"c6165"</definedName>
    <definedName name="IQ_TBV_2YR_ANN_GROWTH">"c1932"</definedName>
    <definedName name="IQ_TBV_3YR_ANN_CAGR">"c6166"</definedName>
    <definedName name="IQ_TBV_3YR_ANN_GROWTH">"c1933"</definedName>
    <definedName name="IQ_TBV_5YR_ANN_CAGR">"c6167"</definedName>
    <definedName name="IQ_TBV_5YR_ANN_GROWTH">"c1934"</definedName>
    <definedName name="IQ_TBV_7YR_ANN_CAGR">"c6168"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RM_LOANS">"c2499"</definedName>
    <definedName name="IQ_TERM_LOANS_PCT">"c2500"</definedName>
    <definedName name="IQ_TEV">"c1219"</definedName>
    <definedName name="IQ_TEV_EBIT">"c1220"</definedName>
    <definedName name="IQ_TEV_EBIT_AVG">"c1221"</definedName>
    <definedName name="IQ_TEV_EBIT_FWD">"c2238"</definedName>
    <definedName name="IQ_TEV_EBIT_FWD_REUT">"c4054"</definedName>
    <definedName name="IQ_TEV_EBITDA">"c1222"</definedName>
    <definedName name="IQ_TEV_EBITDA_AVG">"c1223"</definedName>
    <definedName name="IQ_TEV_EBITDA_FWD">"c1224"</definedName>
    <definedName name="IQ_TEV_EBITDA_FWD_REUT">"c4050"</definedName>
    <definedName name="IQ_TEV_EMPLOYEE_AVG">"c1225"</definedName>
    <definedName name="IQ_TEV_EST">"c4526"</definedName>
    <definedName name="IQ_TEV_HIGH_EST">"c4527"</definedName>
    <definedName name="IQ_TEV_LOW_EST">"c4528"</definedName>
    <definedName name="IQ_TEV_MEDIAN_EST">"c4529"</definedName>
    <definedName name="IQ_TEV_NUM_EST">"c4530"</definedName>
    <definedName name="IQ_TEV_STDDEV_EST">"c4531"</definedName>
    <definedName name="IQ_TEV_TOTAL_REV">"c1226"</definedName>
    <definedName name="IQ_TEV_TOTAL_REV_AVG">"c1227"</definedName>
    <definedName name="IQ_TEV_TOTAL_REV_FWD">"c1228"</definedName>
    <definedName name="IQ_TEV_TOTAL_REV_FWD_REUT">"c4051"</definedName>
    <definedName name="IQ_TEV_UFCF">"c2208"</definedName>
    <definedName name="IQ_TIER_ONE_CAPITAL">"c2667"</definedName>
    <definedName name="IQ_TIER_ONE_RATIO">"c1229"</definedName>
    <definedName name="IQ_TIER_TWO_CAPITAL">"c2669"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">"c6270"</definedName>
    <definedName name="IQ_TOTAL_AR_REIT">"c1232"</definedName>
    <definedName name="IQ_TOTAL_AR_UTI">"c1233"</definedName>
    <definedName name="IQ_TOTAL_ASSETS">"c1234"</definedName>
    <definedName name="IQ_TOTAL_ASSETS_10YR_ANN_CAGR">"c6140"</definedName>
    <definedName name="IQ_TOTAL_ASSETS_10YR_ANN_GROWTH">"c1235"</definedName>
    <definedName name="IQ_TOTAL_ASSETS_1YR_ANN_GROWTH">"c1236"</definedName>
    <definedName name="IQ_TOTAL_ASSETS_2YR_ANN_CAGR">"c6141"</definedName>
    <definedName name="IQ_TOTAL_ASSETS_2YR_ANN_GROWTH">"c1237"</definedName>
    <definedName name="IQ_TOTAL_ASSETS_3YR_ANN_CAGR">"c6142"</definedName>
    <definedName name="IQ_TOTAL_ASSETS_3YR_ANN_GROWTH">"c1238"</definedName>
    <definedName name="IQ_TOTAL_ASSETS_5YR_ANN_CAGR">"c6143"</definedName>
    <definedName name="IQ_TOTAL_ASSETS_5YR_ANN_GROWTH">"c1239"</definedName>
    <definedName name="IQ_TOTAL_ASSETS_7YR_ANN_CAGR">"c6144"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BANK_CAPITAL">"c2668"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BITDA_CAPEX">"c2948"</definedName>
    <definedName name="IQ_TOTAL_DEBT_EQUITY">"c1250"</definedName>
    <definedName name="IQ_TOTAL_DEBT_EST">"c4532"</definedName>
    <definedName name="IQ_TOTAL_DEBT_EXCL_FIN">"c2937"</definedName>
    <definedName name="IQ_TOTAL_DEBT_GUIDANCE">"c4533"</definedName>
    <definedName name="IQ_TOTAL_DEBT_HIGH_EST">"c4534"</definedName>
    <definedName name="IQ_TOTAL_DEBT_HIGH_GUIDANCE">"c4196"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">"c6271"</definedName>
    <definedName name="IQ_TOTAL_DEBT_ISSUED_REIT">"c1255"</definedName>
    <definedName name="IQ_TOTAL_DEBT_ISSUED_UTI">"c1256"</definedName>
    <definedName name="IQ_TOTAL_DEBT_ISSUES_INS">"c1257"</definedName>
    <definedName name="IQ_TOTAL_DEBT_LOW_EST">"c4535"</definedName>
    <definedName name="IQ_TOTAL_DEBT_LOW_GUIDANCE">"c4236"</definedName>
    <definedName name="IQ_TOTAL_DEBT_MEDIAN_EST">"c4536"</definedName>
    <definedName name="IQ_TOTAL_DEBT_NUM_EST">"c4537"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">"c6272"</definedName>
    <definedName name="IQ_TOTAL_DEBT_REPAID_REIT">"c1263"</definedName>
    <definedName name="IQ_TOTAL_DEBT_REPAID_UTI">"c1264"</definedName>
    <definedName name="IQ_TOTAL_DEBT_STDDEV_EST">"c4538"</definedName>
    <definedName name="IQ_TOTAL_DEPOSITS">"c1265"</definedName>
    <definedName name="IQ_TOTAL_DIV_PAID_CF">"c1266"</definedName>
    <definedName name="IQ_TOTAL_EMPLOYEE">"c2141"</definedName>
    <definedName name="IQ_TOTAL_EMPLOYEES">"c1522"</definedName>
    <definedName name="IQ_TOTAL_EQUITY">"c1267"</definedName>
    <definedName name="IQ_TOTAL_EQUITY_10YR_ANN_CAGR">"c6145"</definedName>
    <definedName name="IQ_TOTAL_EQUITY_10YR_ANN_GROWTH">"c1268"</definedName>
    <definedName name="IQ_TOTAL_EQUITY_1YR_ANN_GROWTH">"c1269"</definedName>
    <definedName name="IQ_TOTAL_EQUITY_2YR_ANN_CAGR">"c6146"</definedName>
    <definedName name="IQ_TOTAL_EQUITY_2YR_ANN_GROWTH">"c1270"</definedName>
    <definedName name="IQ_TOTAL_EQUITY_3YR_ANN_CAGR">"c6147"</definedName>
    <definedName name="IQ_TOTAL_EQUITY_3YR_ANN_GROWTH">"c1271"</definedName>
    <definedName name="IQ_TOTAL_EQUITY_5YR_ANN_CAGR">"c6148"</definedName>
    <definedName name="IQ_TOTAL_EQUITY_5YR_ANN_GROWTH">"c1272"</definedName>
    <definedName name="IQ_TOTAL_EQUITY_7YR_ANN_CAGR">"c6149"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">"c6273"</definedName>
    <definedName name="IQ_TOTAL_LIAB_REIT">"c1282"</definedName>
    <definedName name="IQ_TOTAL_LIAB_SHAREHOLD">"c1435"</definedName>
    <definedName name="IQ_TOTAL_LIAB_TOTAL_ASSETS">"c1283"</definedName>
    <definedName name="IQ_TOTAL_LOANS">"c5653"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">"c6274"</definedName>
    <definedName name="IQ_TOTAL_OPER_EXP_REIT">"c1287"</definedName>
    <definedName name="IQ_TOTAL_OPER_EXP_UTI">"c1288"</definedName>
    <definedName name="IQ_TOTAL_OPER_EXPEN">"c1445"</definedName>
    <definedName name="IQ_TOTAL_OPTIONS_BEG_OS">"c2693"</definedName>
    <definedName name="IQ_TOTAL_OPTIONS_CANCELLED">"c2696"</definedName>
    <definedName name="IQ_TOTAL_OPTIONS_END_OS">"c2697"</definedName>
    <definedName name="IQ_TOTAL_OPTIONS_EXERCISABLE_END_OS">"c5819"</definedName>
    <definedName name="IQ_TOTAL_OPTIONS_EXERCISED">"c2695"</definedName>
    <definedName name="IQ_TOTAL_OPTIONS_GRANTED">"c2694"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ASSETS_DOMESTIC">"c2658"</definedName>
    <definedName name="IQ_TOTAL_PENSION_ASSETS_FOREIGN">"c2666"</definedName>
    <definedName name="IQ_TOTAL_PENSION_EXP">"c1291"</definedName>
    <definedName name="IQ_TOTAL_PENSION_OBLIGATION">"c1292"</definedName>
    <definedName name="IQ_TOTAL_PRINCIPAL">"c2509"</definedName>
    <definedName name="IQ_TOTAL_PRINCIPAL_PCT">"c2510"</definedName>
    <definedName name="IQ_TOTAL_PROVED_RESERVES_NGL">"c2924"</definedName>
    <definedName name="IQ_TOTAL_PROVED_RESERVES_OIL">"c2040"</definedName>
    <definedName name="IQ_TOTAL_RECEIV">"c1293"</definedName>
    <definedName name="IQ_TOTAL_REV">"c1294"</definedName>
    <definedName name="IQ_TOTAL_REV_10YR_ANN_CAGR">"c6150"</definedName>
    <definedName name="IQ_TOTAL_REV_10YR_ANN_GROWTH">"c1295"</definedName>
    <definedName name="IQ_TOTAL_REV_1YR_ANN_GROWTH">"c1296"</definedName>
    <definedName name="IQ_TOTAL_REV_2YR_ANN_CAGR">"c6151"</definedName>
    <definedName name="IQ_TOTAL_REV_2YR_ANN_GROWTH">"c1297"</definedName>
    <definedName name="IQ_TOTAL_REV_3YR_ANN_CAGR">"c6152"</definedName>
    <definedName name="IQ_TOTAL_REV_3YR_ANN_GROWTH">"c1298"</definedName>
    <definedName name="IQ_TOTAL_REV_5YR_ANN_CAGR">"c6153"</definedName>
    <definedName name="IQ_TOTAL_REV_5YR_ANN_GROWTH">"c1299"</definedName>
    <definedName name="IQ_TOTAL_REV_7YR_ANN_CAGR">"c6154"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">"c6275"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_DEBT">"c2528"</definedName>
    <definedName name="IQ_TOTAL_SUB_DEBT_EBITDA">"c2554"</definedName>
    <definedName name="IQ_TOTAL_SUB_DEBT_EBITDA_CAPEX">"c2555"</definedName>
    <definedName name="IQ_TOTAL_SUB_DEBT_PCT">"c2529"</definedName>
    <definedName name="IQ_TOTAL_SUBS">"c2119"</definedName>
    <definedName name="IQ_TOTAL_UNUSUAL">"c1508"</definedName>
    <definedName name="IQ_TOTAL_UNUSUAL_BNK">"c5516"</definedName>
    <definedName name="IQ_TOTAL_UNUSUAL_BR">"c5517"</definedName>
    <definedName name="IQ_TOTAL_UNUSUAL_FIN">"c5518"</definedName>
    <definedName name="IQ_TOTAL_UNUSUAL_INS">"c5519"</definedName>
    <definedName name="IQ_TOTAL_UNUSUAL_RE">"c6286"</definedName>
    <definedName name="IQ_TOTAL_UNUSUAL_REIT">"c5520"</definedName>
    <definedName name="IQ_TOTAL_UNUSUAL_UTI">"c5521"</definedName>
    <definedName name="IQ_TOTAL_WARRANTS_BEG_OS">"c2719"</definedName>
    <definedName name="IQ_TOTAL_WARRANTS_CANCELLED">"c2722"</definedName>
    <definedName name="IQ_TOTAL_WARRANTS_END_OS">"c2723"</definedName>
    <definedName name="IQ_TOTAL_WARRANTS_EXERCISED">"c2721"</definedName>
    <definedName name="IQ_TOTAL_WARRANTS_ISSUED">"c2720"</definedName>
    <definedName name="IQ_TR_ACCT_METHOD">"c2363"</definedName>
    <definedName name="IQ_TR_ACQ_52_WK_HI_PCT">"c2348"</definedName>
    <definedName name="IQ_TR_ACQ_52_WK_LOW_PCT">"c2347"</definedName>
    <definedName name="IQ_TR_ACQ_CASH_ST_INVEST">"c2372"</definedName>
    <definedName name="IQ_TR_ACQ_CLOSEPRICE_1D">"c3027"</definedName>
    <definedName name="IQ_TR_ACQ_DILUT_EPS_EXCL">"c3028"</definedName>
    <definedName name="IQ_TR_ACQ_EARNING_CO">"c2379"</definedName>
    <definedName name="IQ_TR_ACQ_EBIT">"c2380"</definedName>
    <definedName name="IQ_TR_ACQ_EBIT_EQ_INC">"c3611"</definedName>
    <definedName name="IQ_TR_ACQ_EBITDA">"c2381"</definedName>
    <definedName name="IQ_TR_ACQ_EBITDA_EQ_INC">"c3610"</definedName>
    <definedName name="IQ_TR_ACQ_FILING_CURRENCY">"c3033"</definedName>
    <definedName name="IQ_TR_ACQ_FILINGDATE">"c3607"</definedName>
    <definedName name="IQ_TR_ACQ_MCAP_1DAY">"c2345"</definedName>
    <definedName name="IQ_TR_ACQ_MIN_INT">"c2374"</definedName>
    <definedName name="IQ_TR_ACQ_NET_DEBT">"c2373"</definedName>
    <definedName name="IQ_TR_ACQ_NI">"c2378"</definedName>
    <definedName name="IQ_TR_ACQ_PERIODDATE">"c3606"</definedName>
    <definedName name="IQ_TR_ACQ_PRICEDATE_1D">"c2346"</definedName>
    <definedName name="IQ_TR_ACQ_RETURN">"c2349"</definedName>
    <definedName name="IQ_TR_ACQ_STOCKYEARHIGH_1D">"c2343"</definedName>
    <definedName name="IQ_TR_ACQ_STOCKYEARLOW_1D">"c2344"</definedName>
    <definedName name="IQ_TR_ACQ_TOTAL_ASSETS">"c2371"</definedName>
    <definedName name="IQ_TR_ACQ_TOTAL_COMMON_EQ">"c2377"</definedName>
    <definedName name="IQ_TR_ACQ_TOTAL_DEBT">"c2376"</definedName>
    <definedName name="IQ_TR_ACQ_TOTAL_PREF">"c2375"</definedName>
    <definedName name="IQ_TR_ACQ_TOTAL_REV">"c2382"</definedName>
    <definedName name="IQ_TR_ADJ_SIZE">"c3024"</definedName>
    <definedName name="IQ_TR_ANN_DATE">"c2395"</definedName>
    <definedName name="IQ_TR_ANN_DATE_BL">"c2394"</definedName>
    <definedName name="IQ_TR_BID_DATE">"c2357"</definedName>
    <definedName name="IQ_TR_BLUESKY_FEES">"c2277"</definedName>
    <definedName name="IQ_TR_BUY_ACC_ADVISORS">"c3048"</definedName>
    <definedName name="IQ_TR_BUY_FIN_ADVISORS">"c3045"</definedName>
    <definedName name="IQ_TR_BUY_LEG_ADVISORS">"c2387"</definedName>
    <definedName name="IQ_TR_BUYER_ID">"c2404"</definedName>
    <definedName name="IQ_TR_BUYERNAME">"c2401"</definedName>
    <definedName name="IQ_TR_CANCELLED_DATE">"c2284"</definedName>
    <definedName name="IQ_TR_CASH_CONSID_PCT">"c2296"</definedName>
    <definedName name="IQ_TR_CASH_ST_INVEST">"c3025"</definedName>
    <definedName name="IQ_TR_CHANGE_CONTROL">"c2365"</definedName>
    <definedName name="IQ_TR_CLOSED_DATE">"c2283"</definedName>
    <definedName name="IQ_TR_CO_NET_PROCEEDS">"c2268"</definedName>
    <definedName name="IQ_TR_CO_NET_PROCEEDS_PCT">"c2270"</definedName>
    <definedName name="IQ_TR_COMMENTS">"c2383"</definedName>
    <definedName name="IQ_TR_CURRENCY">"c3016"</definedName>
    <definedName name="IQ_TR_DEAL_ATTITUDE">"c2364"</definedName>
    <definedName name="IQ_TR_DEAL_CONDITIONS">"c2367"</definedName>
    <definedName name="IQ_TR_DEAL_RESOLUTION">"c2391"</definedName>
    <definedName name="IQ_TR_DEAL_RESPONSES">"c2366"</definedName>
    <definedName name="IQ_TR_DEBT_CONSID_PCT">"c2299"</definedName>
    <definedName name="IQ_TR_DEF_AGRMT_DATE">"c2285"</definedName>
    <definedName name="IQ_TR_DISCLOSED_FEES_EXP">"c2288"</definedName>
    <definedName name="IQ_TR_EARNOUTS">"c3023"</definedName>
    <definedName name="IQ_TR_EXPIRED_DATE">"c2412"</definedName>
    <definedName name="IQ_TR_GROSS_OFFERING_AMT">"c2262"</definedName>
    <definedName name="IQ_TR_HYBRID_CONSID_PCT">"c2300"</definedName>
    <definedName name="IQ_TR_IMPLIED_EQ">"c3018"</definedName>
    <definedName name="IQ_TR_IMPLIED_EQ_BV">"c3019"</definedName>
    <definedName name="IQ_TR_IMPLIED_EQ_NI_LTM">"c3020"</definedName>
    <definedName name="IQ_TR_IMPLIED_EV">"c2301"</definedName>
    <definedName name="IQ_TR_IMPLIED_EV_BV">"c2306"</definedName>
    <definedName name="IQ_TR_IMPLIED_EV_EBIT">"c2302"</definedName>
    <definedName name="IQ_TR_IMPLIED_EV_EBITDA">"c2303"</definedName>
    <definedName name="IQ_TR_IMPLIED_EV_NI_LTM">"c2307"</definedName>
    <definedName name="IQ_TR_IMPLIED_EV_REV">"c2304"</definedName>
    <definedName name="IQ_TR_INIT_FILED_DATE">"c3495"</definedName>
    <definedName name="IQ_TR_LOI_DATE">"c2282"</definedName>
    <definedName name="IQ_TR_MAJ_MIN_STAKE">"c2389"</definedName>
    <definedName name="IQ_TR_NEGOTIATED_BUYBACK_PRICE">"c2414"</definedName>
    <definedName name="IQ_TR_NET_ASSUM_LIABILITIES">"c2308"</definedName>
    <definedName name="IQ_TR_NET_PROCEEDS">"c2267"</definedName>
    <definedName name="IQ_TR_OFFER_DATE">"c2265"</definedName>
    <definedName name="IQ_TR_OFFER_DATE_MA">"c3035"</definedName>
    <definedName name="IQ_TR_OFFER_PER_SHARE">"c3017"</definedName>
    <definedName name="IQ_TR_OPTIONS_CONSID_PCT">"c2311"</definedName>
    <definedName name="IQ_TR_OTHER_CONSID">"c3022"</definedName>
    <definedName name="IQ_TR_PCT_SOUGHT">"c2309"</definedName>
    <definedName name="IQ_TR_PFEATURES">"c2384"</definedName>
    <definedName name="IQ_TR_PIPE_CONV_PRICE_SHARE">"c2292"</definedName>
    <definedName name="IQ_TR_PIPE_CPN_PCT">"c2291"</definedName>
    <definedName name="IQ_TR_PIPE_NUMBER_SHARES">"c2293"</definedName>
    <definedName name="IQ_TR_PIPE_PPS">"c2290"</definedName>
    <definedName name="IQ_TR_POSTMONEY_VAL">"c2286"</definedName>
    <definedName name="IQ_TR_PREDEAL_SITUATION">"c2390"</definedName>
    <definedName name="IQ_TR_PREF_CONSID_PCT">"c2310"</definedName>
    <definedName name="IQ_TR_PREMONEY_VAL">"c2287"</definedName>
    <definedName name="IQ_TR_PRINTING_FEES">"c2276"</definedName>
    <definedName name="IQ_TR_PT_MONETARY_VALUES">"c2415"</definedName>
    <definedName name="IQ_TR_PT_NUMBER_SHARES">"c2417"</definedName>
    <definedName name="IQ_TR_PT_PCT_SHARES">"c2416"</definedName>
    <definedName name="IQ_TR_RATING_FEES">"c2275"</definedName>
    <definedName name="IQ_TR_REG_EFFECT_DATE">"c2264"</definedName>
    <definedName name="IQ_TR_REG_FILED_DATE">"c2263"</definedName>
    <definedName name="IQ_TR_RENEWAL_BUYBACK">"c2413"</definedName>
    <definedName name="IQ_TR_ROUND_NUMBER">"c2295"</definedName>
    <definedName name="IQ_TR_SEC_FEES">"c2274"</definedName>
    <definedName name="IQ_TR_SECURITY_TYPE_REG">"c2279"</definedName>
    <definedName name="IQ_TR_SELL_ACC_ADVISORS">"c3049"</definedName>
    <definedName name="IQ_TR_SELL_FIN_ADVISORS">"c3046"</definedName>
    <definedName name="IQ_TR_SELL_LEG_ADVISORS">"c2388"</definedName>
    <definedName name="IQ_TR_SELLER_ID">"c2406"</definedName>
    <definedName name="IQ_TR_SELLERNAME">"c2402"</definedName>
    <definedName name="IQ_TR_SFEATURES">"c2385"</definedName>
    <definedName name="IQ_TR_SH_NET_PROCEEDS">"c2269"</definedName>
    <definedName name="IQ_TR_SH_NET_PROCEEDS_PCT">"c2271"</definedName>
    <definedName name="IQ_TR_SPECIAL_COMMITTEE">"c2362"</definedName>
    <definedName name="IQ_TR_STATUS">"c2399"</definedName>
    <definedName name="IQ_TR_STOCK_CONSID_PCT">"c2312"</definedName>
    <definedName name="IQ_TR_SUSPENDED_DATE">"c2407"</definedName>
    <definedName name="IQ_TR_TARGET_52WKHI_PCT">"c2351"</definedName>
    <definedName name="IQ_TR_TARGET_52WKLOW_PCT">"c2350"</definedName>
    <definedName name="IQ_TR_TARGET_ACC_ADVISORS">"c3047"</definedName>
    <definedName name="IQ_TR_TARGET_CASH_ST_INVEST">"c2327"</definedName>
    <definedName name="IQ_TR_TARGET_CLOSEPRICE_1D">"c2352"</definedName>
    <definedName name="IQ_TR_TARGET_CLOSEPRICE_1M">"c2354"</definedName>
    <definedName name="IQ_TR_TARGET_CLOSEPRICE_1W">"c2353"</definedName>
    <definedName name="IQ_TR_TARGET_DILUT_EPS_EXCL">"c2324"</definedName>
    <definedName name="IQ_TR_TARGET_EARNING_CO">"c2332"</definedName>
    <definedName name="IQ_TR_TARGET_EBIT">"c2333"</definedName>
    <definedName name="IQ_TR_TARGET_EBIT_EQ_INC">"c3609"</definedName>
    <definedName name="IQ_TR_TARGET_EBITDA">"c2334"</definedName>
    <definedName name="IQ_TR_TARGET_EBITDA_EQ_INC">"c3608"</definedName>
    <definedName name="IQ_TR_TARGET_FILING_CURRENCY">"c3034"</definedName>
    <definedName name="IQ_TR_TARGET_FILINGDATE">"c3605"</definedName>
    <definedName name="IQ_TR_TARGET_FIN_ADVISORS">"c3044"</definedName>
    <definedName name="IQ_TR_TARGET_ID">"c2405"</definedName>
    <definedName name="IQ_TR_TARGET_LEG_ADVISORS">"c2386"</definedName>
    <definedName name="IQ_TR_TARGET_MARKETCAP">"c2342"</definedName>
    <definedName name="IQ_TR_TARGET_MIN_INT">"c2328"</definedName>
    <definedName name="IQ_TR_TARGET_NET_DEBT">"c2326"</definedName>
    <definedName name="IQ_TR_TARGET_NI">"c2331"</definedName>
    <definedName name="IQ_TR_TARGET_PERIODDATE">"c3604"</definedName>
    <definedName name="IQ_TR_TARGET_PRICEDATE_1D">"c2341"</definedName>
    <definedName name="IQ_TR_TARGET_RETURN">"c2355"</definedName>
    <definedName name="IQ_TR_TARGET_SEC_DETAIL">"c3021"</definedName>
    <definedName name="IQ_TR_TARGET_SEC_TI_ID">"c2368"</definedName>
    <definedName name="IQ_TR_TARGET_SEC_TYPE">"c2369"</definedName>
    <definedName name="IQ_TR_TARGET_SPD">"c2313"</definedName>
    <definedName name="IQ_TR_TARGET_SPD_PCT">"c2314"</definedName>
    <definedName name="IQ_TR_TARGET_STOCKPREMIUM_1D">"c2336"</definedName>
    <definedName name="IQ_TR_TARGET_STOCKPREMIUM_1M">"c2337"</definedName>
    <definedName name="IQ_TR_TARGET_STOCKPREMIUM_1W">"c2338"</definedName>
    <definedName name="IQ_TR_TARGET_STOCKYEARHIGH_1D">"c2339"</definedName>
    <definedName name="IQ_TR_TARGET_STOCKYEARLOW_1D">"c2340"</definedName>
    <definedName name="IQ_TR_TARGET_TOTAL_ASSETS">"c2325"</definedName>
    <definedName name="IQ_TR_TARGET_TOTAL_COMMON_EQ">"c2421"</definedName>
    <definedName name="IQ_TR_TARGET_TOTAL_DEBT">"c2330"</definedName>
    <definedName name="IQ_TR_TARGET_TOTAL_PREF">"c2329"</definedName>
    <definedName name="IQ_TR_TARGET_TOTAL_REV">"c2335"</definedName>
    <definedName name="IQ_TR_TARGETNAME">"c2403"</definedName>
    <definedName name="IQ_TR_TERM_FEE">"c2298"</definedName>
    <definedName name="IQ_TR_TERM_FEE_PCT">"c2297"</definedName>
    <definedName name="IQ_TR_TODATE">"c3036"</definedName>
    <definedName name="IQ_TR_TODATE_MONETARY_VALUE">"c2418"</definedName>
    <definedName name="IQ_TR_TODATE_NUMBER_SHARES">"c2420"</definedName>
    <definedName name="IQ_TR_TODATE_PCT_SHARES">"c2419"</definedName>
    <definedName name="IQ_TR_TOTAL_ACCT_FEES">"c2273"</definedName>
    <definedName name="IQ_TR_TOTAL_CASH">"c2315"</definedName>
    <definedName name="IQ_TR_TOTAL_CONSID_SH">"c2316"</definedName>
    <definedName name="IQ_TR_TOTAL_DEBT">"c2317"</definedName>
    <definedName name="IQ_TR_TOTAL_GROSS_TV">"c2318"</definedName>
    <definedName name="IQ_TR_TOTAL_HYBRID">"c2319"</definedName>
    <definedName name="IQ_TR_TOTAL_LEGAL_FEES">"c2272"</definedName>
    <definedName name="IQ_TR_TOTAL_NET_TV">"c2320"</definedName>
    <definedName name="IQ_TR_TOTAL_NEWMONEY">"c2289"</definedName>
    <definedName name="IQ_TR_TOTAL_OPTIONS">"c2322"</definedName>
    <definedName name="IQ_TR_TOTAL_OPTIONS_BUYER">"c3026"</definedName>
    <definedName name="IQ_TR_TOTAL_PREFERRED">"c2321"</definedName>
    <definedName name="IQ_TR_TOTAL_REG_AMT">"c2261"</definedName>
    <definedName name="IQ_TR_TOTAL_STOCK">"c2323"</definedName>
    <definedName name="IQ_TR_TOTAL_TAKEDOWNS">"c2278"</definedName>
    <definedName name="IQ_TR_TOTAL_UW_COMP">"c2280"</definedName>
    <definedName name="IQ_TR_TOTALVALUE">"c2400"</definedName>
    <definedName name="IQ_TR_TRANSACTION_TYPE">"c2398"</definedName>
    <definedName name="IQ_TR_WITHDRAWN_DTE">"c2266"</definedName>
    <definedName name="IQ_TRADE_AR">"c1345"</definedName>
    <definedName name="IQ_TRADE_PRINCIPAL">"c1309"</definedName>
    <definedName name="IQ_TRADING_ASSETS">"c1310"</definedName>
    <definedName name="IQ_TRADING_CURRENCY">"c2212"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">"c6276"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TRUST_PREFERRED">"c3029"</definedName>
    <definedName name="IQ_TRUST_PREFERRED_PCT">"c3030"</definedName>
    <definedName name="IQ_UFCF_10YR_ANN_CAGR">"c6179"</definedName>
    <definedName name="IQ_UFCF_10YR_ANN_GROWTH">"c1948"</definedName>
    <definedName name="IQ_UFCF_1YR_ANN_GROWTH">"c1943"</definedName>
    <definedName name="IQ_UFCF_2YR_ANN_CAGR">"c6175"</definedName>
    <definedName name="IQ_UFCF_2YR_ANN_GROWTH">"c1944"</definedName>
    <definedName name="IQ_UFCF_3YR_ANN_CAGR">"c6176"</definedName>
    <definedName name="IQ_UFCF_3YR_ANN_GROWTH">"c1945"</definedName>
    <definedName name="IQ_UFCF_5YR_ANN_CAGR">"c6177"</definedName>
    <definedName name="IQ_UFCF_5YR_ANN_GROWTH">"c1946"</definedName>
    <definedName name="IQ_UFCF_7YR_ANN_CAGR">"c6178"</definedName>
    <definedName name="IQ_UFCF_7YR_ANN_GROWTH">"c1947"</definedName>
    <definedName name="IQ_UFCF_MARGIN">"c1962"</definedName>
    <definedName name="IQ_ULT_PARENT">"c3037"</definedName>
    <definedName name="IQ_ULT_PARENT_CIQID">"c3039"</definedName>
    <definedName name="IQ_ULT_PARENT_TICKER">"c3038"</definedName>
    <definedName name="IQ_UNAMORT_DISC">"c2513"</definedName>
    <definedName name="IQ_UNAMORT_DISC_PCT">"c2514"</definedName>
    <definedName name="IQ_UNAMORT_PREMIUM">"c2511"</definedName>
    <definedName name="IQ_UNAMORT_PREMIUM_PCT">"c2512"</definedName>
    <definedName name="IQ_UNDRAWN_CP">"c2518"</definedName>
    <definedName name="IQ_UNDRAWN_CREDIT">"c3032"</definedName>
    <definedName name="IQ_UNDRAWN_RC">"c2517"</definedName>
    <definedName name="IQ_UNDRAWN_TL">"c2519"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">"c6277"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SECURED_DEBT">"c2548"</definedName>
    <definedName name="IQ_UNSECURED_DEBT_PCT">"c2549"</definedName>
    <definedName name="IQ_UNUSUAL_EXP">"c1456"</definedName>
    <definedName name="IQ_US_GAAP">"c1331"</definedName>
    <definedName name="IQ_US_GAAP_BASIC_EPS_EXCL">"c2984"</definedName>
    <definedName name="IQ_US_GAAP_BASIC_EPS_INCL">"c2982"</definedName>
    <definedName name="IQ_US_GAAP_BASIC_WEIGHT">"c2980"</definedName>
    <definedName name="IQ_US_GAAP_CA_ADJ">"c2925"</definedName>
    <definedName name="IQ_US_GAAP_CASH_FINAN">"c2945"</definedName>
    <definedName name="IQ_US_GAAP_CASH_FINAN_ADJ">"c2941"</definedName>
    <definedName name="IQ_US_GAAP_CASH_INVEST">"c2944"</definedName>
    <definedName name="IQ_US_GAAP_CASH_INVEST_ADJ">"c2940"</definedName>
    <definedName name="IQ_US_GAAP_CASH_OPER">"c2943"</definedName>
    <definedName name="IQ_US_GAAP_CASH_OPER_ADJ">"c2939"</definedName>
    <definedName name="IQ_US_GAAP_CL_ADJ">"c2927"</definedName>
    <definedName name="IQ_US_GAAP_COST_REV_ADJ">"c2951"</definedName>
    <definedName name="IQ_US_GAAP_DILUT_EPS_EXCL">"c2985"</definedName>
    <definedName name="IQ_US_GAAP_DILUT_EPS_INCL">"c2983"</definedName>
    <definedName name="IQ_US_GAAP_DILUT_NI">"c2979"</definedName>
    <definedName name="IQ_US_GAAP_DILUT_WEIGHT">"c2981"</definedName>
    <definedName name="IQ_US_GAAP_DO_ADJ">"c2959"</definedName>
    <definedName name="IQ_US_GAAP_EXTRA_ACC_ITEMS_ADJ">"c2958"</definedName>
    <definedName name="IQ_US_GAAP_INC_TAX_ADJ">"c2961"</definedName>
    <definedName name="IQ_US_GAAP_INTEREST_EXP_ADJ">"c2957"</definedName>
    <definedName name="IQ_US_GAAP_LIAB_LT_ADJ">"c2928"</definedName>
    <definedName name="IQ_US_GAAP_LIAB_TOTAL_LIAB">"c2933"</definedName>
    <definedName name="IQ_US_GAAP_MINORITY_INTEREST_IS_ADJ">"c2960"</definedName>
    <definedName name="IQ_US_GAAP_NCA_ADJ">"c2926"</definedName>
    <definedName name="IQ_US_GAAP_NET_CHANGE">"c2946"</definedName>
    <definedName name="IQ_US_GAAP_NET_CHANGE_ADJ">"c2942"</definedName>
    <definedName name="IQ_US_GAAP_NI">"c2976"</definedName>
    <definedName name="IQ_US_GAAP_NI_ADJ">"c2963"</definedName>
    <definedName name="IQ_US_GAAP_NI_AVAIL_INCL">"c2978"</definedName>
    <definedName name="IQ_US_GAAP_OTHER_ADJ_ADJ">"c2962"</definedName>
    <definedName name="IQ_US_GAAP_OTHER_NON_OPER_ADJ">"c2955"</definedName>
    <definedName name="IQ_US_GAAP_OTHER_OPER_ADJ">"c2954"</definedName>
    <definedName name="IQ_US_GAAP_RD_ADJ">"c2953"</definedName>
    <definedName name="IQ_US_GAAP_SGA_ADJ">"c2952"</definedName>
    <definedName name="IQ_US_GAAP_TOTAL_ASSETS">"c2931"</definedName>
    <definedName name="IQ_US_GAAP_TOTAL_EQUITY">"c2934"</definedName>
    <definedName name="IQ_US_GAAP_TOTAL_EQUITY_ADJ">"c2929"</definedName>
    <definedName name="IQ_US_GAAP_TOTAL_REV_ADJ">"c2950"</definedName>
    <definedName name="IQ_US_GAAP_TOTAL_UNUSUAL_ADJ">"c2956"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ARRANTS_BEG_OS">"c2698"</definedName>
    <definedName name="IQ_WARRANTS_CANCELLED">"c2701"</definedName>
    <definedName name="IQ_WARRANTS_END_OS">"c2702"</definedName>
    <definedName name="IQ_WARRANTS_EXERCISED">"c2700"</definedName>
    <definedName name="IQ_WARRANTS_ISSUED">"c2699"</definedName>
    <definedName name="IQ_WARRANTS_STRIKE_PRICE_ISSUED">"c2704"</definedName>
    <definedName name="IQ_WARRANTS_STRIKE_PRICE_OS">"c2703"</definedName>
    <definedName name="IQ_WEIGHTED_AVG_PRICE">"c1334"</definedName>
    <definedName name="IQ_WIP_INV">"c1335"</definedName>
    <definedName name="IQ_WORKING_CAP">"c3494"</definedName>
    <definedName name="IQ_WORKMEN_WRITTEN">"c1336"</definedName>
    <definedName name="IQ_XDIV_DATE">"c2203"</definedName>
    <definedName name="IQ_YEARHIGH">"c1337"</definedName>
    <definedName name="IQ_YEARHIGH_DATE">"c2250"</definedName>
    <definedName name="IQ_YEARLOW">"c1338"</definedName>
    <definedName name="IQ_YEARLOW_DATE">"c2251"</definedName>
    <definedName name="IQ_YTD">3000</definedName>
    <definedName name="IQ_YTDMONTH">130000</definedName>
    <definedName name="IQ_YTW">"c2163"</definedName>
    <definedName name="IQ_YTW_DATE">"c2164"</definedName>
    <definedName name="IQ_YTW_DATE_TYPE">"c2165"</definedName>
    <definedName name="IQ_Z_SCORE">"c1339"</definedName>
    <definedName name="IsColHidden">FALSE</definedName>
    <definedName name="IsLTMColHidden">FALSE</definedName>
    <definedName name="July2007" localSheetId="3">{"2002Frcst","06Month",FALSE,"Frcst Format 2002"}</definedName>
    <definedName name="July2007" localSheetId="5">{"2002Frcst","06Month",FALSE,"Frcst Format 2002"}</definedName>
    <definedName name="July2007">{"2002Frcst","06Month",FALSE,"Frcst Format 2002"}</definedName>
    <definedName name="limcount">1</definedName>
    <definedName name="ListOffset">1</definedName>
    <definedName name="_xlnm.Print_Area" localSheetId="1">'Pg2 BK-1 Comparison TO6 C1 '!$A$2:$K$199</definedName>
    <definedName name="_xlnm.Print_Area" localSheetId="3">'Pg4 BK-1 TO6 C1_As Filed'!$A$2:$H$195</definedName>
    <definedName name="_xlnm.Print_Area" localSheetId="4">'Pg5 Rev Stmt AV'!$A$1:$J$266</definedName>
    <definedName name="_xlnm.Print_Area" localSheetId="5">'Pg6 True-Up Stmt AV_As Filed'!$A$2:$J$265</definedName>
    <definedName name="_xlnm.Print_Area" localSheetId="6">'Pg7 TO6 C1 Int Calc'!$A$1:$I$71</definedName>
    <definedName name="rert" localSheetId="3">{"'Attachment'!$A$1:$L$49"}</definedName>
    <definedName name="rert" localSheetId="5">{"'Attachment'!$A$1:$L$49"}</definedName>
    <definedName name="rert">{"'Attachment'!$A$1:$L$49"}</definedName>
    <definedName name="RiskAfterRecalcMacro">"'10 Year Model.xls'!RiskSim"</definedName>
    <definedName name="RiskAfterSimMacro">""</definedName>
    <definedName name="RiskBeforeRecalcMacro">""</definedName>
    <definedName name="RiskBeforeSimMacro">""</definedName>
    <definedName name="RiskMultipleCPUSupportEnabled">FALSE</definedName>
    <definedName name="SAPBEXdnldView">"4QVAOUV97B9V54FSUZZTCBT7F"</definedName>
    <definedName name="SAPBEXhrIndnt">"Wide"</definedName>
    <definedName name="SAPBEXrevision">1</definedName>
    <definedName name="SAPBEXsysID">"BWP"</definedName>
    <definedName name="SAPBEXwbID">"3Y9K8GEQN19DC4O0QNCMECQOR"</definedName>
    <definedName name="SAPBEXwbID_1">"3XUXMIA5RU11H3RNT5ERG5LI3"</definedName>
    <definedName name="SAPsysID">"708C5W7SBKP804JT78WJ0JNKI"</definedName>
    <definedName name="SAPwbID">"ARS"</definedName>
    <definedName name="sencount">1</definedName>
    <definedName name="solver_cvg">0.0001</definedName>
    <definedName name="solver_drv">1</definedName>
    <definedName name="solver_est">1</definedName>
    <definedName name="solver_itr">100</definedName>
    <definedName name="solver_lin">2</definedName>
    <definedName name="solver_neg">2</definedName>
    <definedName name="solver_num">0</definedName>
    <definedName name="solver_nwt">1</definedName>
    <definedName name="solver_pre">0.000001</definedName>
    <definedName name="solver_scl">2</definedName>
    <definedName name="solver_sho">2</definedName>
    <definedName name="solver_tim">100</definedName>
    <definedName name="solver_tol">0.05</definedName>
    <definedName name="solver_typ">3</definedName>
    <definedName name="solver_val">1000000000</definedName>
    <definedName name="TextRefCopyRangeCount">39</definedName>
    <definedName name="TP_Footer_User">"Melvin Williams"</definedName>
    <definedName name="TP_Footer_Version">"v3.00"</definedName>
    <definedName name="wrn.June2002." localSheetId="3">{"2002Frcst","06Month",FALSE,"Frcst Format 2002"}</definedName>
    <definedName name="wrn.June2002." localSheetId="5">{"2002Frcst","06Month",FALSE,"Frcst Format 2002"}</definedName>
    <definedName name="wrn.June2002.">{"2002Frcst","06Month",FALSE,"Frcst Format 2002"}</definedName>
    <definedName name="wrn.May2002." localSheetId="3">{"2002Frcst","05Month",FALSE,"Frcst Format 2002"}</definedName>
    <definedName name="wrn.May2002." localSheetId="5">{"2002Frcst","05Month",FALSE,"Frcst Format 2002"}</definedName>
    <definedName name="wrn.May2002.">{"2002Frcst","05Month",FALSE,"Frcst Format 2002"}</definedName>
    <definedName name="XRefColumnsCount">1</definedName>
    <definedName name="XRefCopyRangeCount">1</definedName>
    <definedName name="XRefPasteRangeCount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7" i="10" l="1"/>
  <c r="B155" i="10"/>
  <c r="B194" i="9"/>
  <c r="B153" i="9"/>
  <c r="B186" i="3" l="1"/>
  <c r="G55" i="3"/>
  <c r="E62" i="3" s="1"/>
  <c r="I64" i="5" l="1"/>
  <c r="A64" i="5"/>
  <c r="I52" i="5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E193" i="10"/>
  <c r="E192" i="10"/>
  <c r="E181" i="10"/>
  <c r="E180" i="10"/>
  <c r="E179" i="10"/>
  <c r="E178" i="10"/>
  <c r="E174" i="10"/>
  <c r="E173" i="10"/>
  <c r="E172" i="10"/>
  <c r="E171" i="10"/>
  <c r="G193" i="10"/>
  <c r="G192" i="10"/>
  <c r="G181" i="10"/>
  <c r="G180" i="10"/>
  <c r="G179" i="10"/>
  <c r="G178" i="10"/>
  <c r="G174" i="10"/>
  <c r="G173" i="10"/>
  <c r="G172" i="10"/>
  <c r="G171" i="10"/>
  <c r="E152" i="10"/>
  <c r="E149" i="10"/>
  <c r="E148" i="10"/>
  <c r="E144" i="10"/>
  <c r="E138" i="10"/>
  <c r="E137" i="10"/>
  <c r="E134" i="10"/>
  <c r="E133" i="10"/>
  <c r="E132" i="10"/>
  <c r="E128" i="10"/>
  <c r="E127" i="10"/>
  <c r="E123" i="10"/>
  <c r="E122" i="10"/>
  <c r="G152" i="10"/>
  <c r="G149" i="10"/>
  <c r="G148" i="10"/>
  <c r="G144" i="10"/>
  <c r="G138" i="10"/>
  <c r="G137" i="10"/>
  <c r="G134" i="10"/>
  <c r="G133" i="10"/>
  <c r="G132" i="10"/>
  <c r="G128" i="10"/>
  <c r="G127" i="10"/>
  <c r="G123" i="10"/>
  <c r="G122" i="10"/>
  <c r="E77" i="10"/>
  <c r="E70" i="10"/>
  <c r="E64" i="10"/>
  <c r="E60" i="10"/>
  <c r="E57" i="10"/>
  <c r="G77" i="10"/>
  <c r="G70" i="10"/>
  <c r="G57" i="10"/>
  <c r="E38" i="10"/>
  <c r="E37" i="10"/>
  <c r="E36" i="10"/>
  <c r="E35" i="10"/>
  <c r="E24" i="10"/>
  <c r="E22" i="10"/>
  <c r="E20" i="10"/>
  <c r="E18" i="10"/>
  <c r="E15" i="10"/>
  <c r="E13" i="10"/>
  <c r="E11" i="10"/>
  <c r="G38" i="10"/>
  <c r="G37" i="10"/>
  <c r="G36" i="10"/>
  <c r="G35" i="10"/>
  <c r="G24" i="10"/>
  <c r="G22" i="10"/>
  <c r="G20" i="10"/>
  <c r="G18" i="10"/>
  <c r="G15" i="10"/>
  <c r="G13" i="10"/>
  <c r="G11" i="10"/>
  <c r="E62" i="9"/>
  <c r="E63" i="10" s="1"/>
  <c r="E58" i="9"/>
  <c r="E59" i="10" s="1"/>
  <c r="B97" i="8"/>
  <c r="B198" i="10" l="1"/>
  <c r="I193" i="10"/>
  <c r="G194" i="10"/>
  <c r="G143" i="10" s="1"/>
  <c r="G145" i="10" s="1"/>
  <c r="I192" i="10"/>
  <c r="E186" i="10"/>
  <c r="I181" i="10"/>
  <c r="I180" i="10"/>
  <c r="I179" i="10"/>
  <c r="G188" i="10"/>
  <c r="G118" i="10" s="1"/>
  <c r="I173" i="10"/>
  <c r="G187" i="10"/>
  <c r="G117" i="10" s="1"/>
  <c r="E187" i="10"/>
  <c r="E117" i="10" s="1"/>
  <c r="E175" i="10"/>
  <c r="A171" i="10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K170" i="10"/>
  <c r="K171" i="10" s="1"/>
  <c r="K172" i="10" s="1"/>
  <c r="K173" i="10" s="1"/>
  <c r="K174" i="10" s="1"/>
  <c r="K175" i="10" s="1"/>
  <c r="K176" i="10" s="1"/>
  <c r="K177" i="10" s="1"/>
  <c r="K178" i="10" s="1"/>
  <c r="K179" i="10" s="1"/>
  <c r="K180" i="10" s="1"/>
  <c r="K181" i="10" s="1"/>
  <c r="K182" i="10" s="1"/>
  <c r="K183" i="10" s="1"/>
  <c r="K184" i="10" s="1"/>
  <c r="K185" i="10" s="1"/>
  <c r="K186" i="10" s="1"/>
  <c r="K187" i="10" s="1"/>
  <c r="K188" i="10" s="1"/>
  <c r="K189" i="10" s="1"/>
  <c r="K190" i="10" s="1"/>
  <c r="K191" i="10" s="1"/>
  <c r="K192" i="10" s="1"/>
  <c r="K193" i="10" s="1"/>
  <c r="K194" i="10" s="1"/>
  <c r="E167" i="10"/>
  <c r="B164" i="10"/>
  <c r="B156" i="10"/>
  <c r="G87" i="10"/>
  <c r="I149" i="10"/>
  <c r="G150" i="10"/>
  <c r="I144" i="10"/>
  <c r="I138" i="10"/>
  <c r="E135" i="10"/>
  <c r="I134" i="10"/>
  <c r="G135" i="10"/>
  <c r="I132" i="10"/>
  <c r="E129" i="10"/>
  <c r="I128" i="10"/>
  <c r="I127" i="10"/>
  <c r="G129" i="10"/>
  <c r="G124" i="10"/>
  <c r="I122" i="10"/>
  <c r="K118" i="10"/>
  <c r="K119" i="10" s="1"/>
  <c r="K120" i="10" s="1"/>
  <c r="K121" i="10" s="1"/>
  <c r="K122" i="10" s="1"/>
  <c r="K123" i="10" s="1"/>
  <c r="K124" i="10" s="1"/>
  <c r="K125" i="10" s="1"/>
  <c r="K126" i="10" s="1"/>
  <c r="K127" i="10" s="1"/>
  <c r="K128" i="10" s="1"/>
  <c r="K129" i="10" s="1"/>
  <c r="K130" i="10" s="1"/>
  <c r="K131" i="10" s="1"/>
  <c r="K132" i="10" s="1"/>
  <c r="K133" i="10" s="1"/>
  <c r="K134" i="10" s="1"/>
  <c r="K135" i="10" s="1"/>
  <c r="K136" i="10" s="1"/>
  <c r="K137" i="10" s="1"/>
  <c r="K138" i="10" s="1"/>
  <c r="K139" i="10" s="1"/>
  <c r="K140" i="10" s="1"/>
  <c r="K141" i="10" s="1"/>
  <c r="K142" i="10" s="1"/>
  <c r="K143" i="10" s="1"/>
  <c r="K144" i="10" s="1"/>
  <c r="K145" i="10" s="1"/>
  <c r="K146" i="10" s="1"/>
  <c r="K147" i="10" s="1"/>
  <c r="K148" i="10" s="1"/>
  <c r="K149" i="10" s="1"/>
  <c r="K150" i="10" s="1"/>
  <c r="K151" i="10" s="1"/>
  <c r="K152" i="10" s="1"/>
  <c r="A117" i="10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16" i="10"/>
  <c r="K115" i="10"/>
  <c r="K116" i="10" s="1"/>
  <c r="K117" i="10" s="1"/>
  <c r="A115" i="10"/>
  <c r="K114" i="10"/>
  <c r="E111" i="10"/>
  <c r="B108" i="10"/>
  <c r="B99" i="10"/>
  <c r="B98" i="10"/>
  <c r="I70" i="10"/>
  <c r="K60" i="10"/>
  <c r="K61" i="10" s="1"/>
  <c r="K62" i="10" s="1"/>
  <c r="K63" i="10" s="1"/>
  <c r="K64" i="10" s="1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75" i="10" s="1"/>
  <c r="K76" i="10" s="1"/>
  <c r="K77" i="10" s="1"/>
  <c r="K78" i="10" s="1"/>
  <c r="K79" i="10" s="1"/>
  <c r="K80" i="10" s="1"/>
  <c r="K81" i="10" s="1"/>
  <c r="K82" i="10" s="1"/>
  <c r="K83" i="10" s="1"/>
  <c r="K84" i="10" s="1"/>
  <c r="K85" i="10" s="1"/>
  <c r="K86" i="10" s="1"/>
  <c r="K87" i="10" s="1"/>
  <c r="K88" i="10" s="1"/>
  <c r="K89" i="10" s="1"/>
  <c r="K90" i="10" s="1"/>
  <c r="K91" i="10" s="1"/>
  <c r="K92" i="10" s="1"/>
  <c r="K93" i="10" s="1"/>
  <c r="K94" i="10" s="1"/>
  <c r="K95" i="10" s="1"/>
  <c r="K59" i="10"/>
  <c r="A59" i="10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K58" i="10"/>
  <c r="A58" i="10"/>
  <c r="K57" i="10"/>
  <c r="E54" i="10"/>
  <c r="B51" i="10"/>
  <c r="I38" i="10"/>
  <c r="I37" i="10"/>
  <c r="I36" i="10"/>
  <c r="I35" i="10"/>
  <c r="I24" i="10"/>
  <c r="I20" i="10"/>
  <c r="I18" i="10"/>
  <c r="I15" i="10"/>
  <c r="I13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K11" i="10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K34" i="10" s="1"/>
  <c r="K35" i="10" s="1"/>
  <c r="K36" i="10" s="1"/>
  <c r="K37" i="10" s="1"/>
  <c r="K38" i="10" s="1"/>
  <c r="K39" i="10" s="1"/>
  <c r="K40" i="10" s="1"/>
  <c r="G16" i="10"/>
  <c r="E191" i="9"/>
  <c r="E141" i="9" s="1"/>
  <c r="E185" i="9"/>
  <c r="E184" i="9"/>
  <c r="E115" i="9" s="1"/>
  <c r="E183" i="9"/>
  <c r="E114" i="9" s="1"/>
  <c r="E182" i="9"/>
  <c r="E113" i="9" s="1"/>
  <c r="E179" i="9"/>
  <c r="E172" i="9"/>
  <c r="A168" i="9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H167" i="9"/>
  <c r="H168" i="9" s="1"/>
  <c r="H169" i="9" s="1"/>
  <c r="H170" i="9" s="1"/>
  <c r="H171" i="9" s="1"/>
  <c r="H172" i="9" s="1"/>
  <c r="H173" i="9" s="1"/>
  <c r="H174" i="9" s="1"/>
  <c r="H175" i="9" s="1"/>
  <c r="H176" i="9" s="1"/>
  <c r="H177" i="9" s="1"/>
  <c r="H178" i="9" s="1"/>
  <c r="H179" i="9" s="1"/>
  <c r="H180" i="9" s="1"/>
  <c r="H181" i="9" s="1"/>
  <c r="H182" i="9" s="1"/>
  <c r="H183" i="9" s="1"/>
  <c r="H184" i="9" s="1"/>
  <c r="H185" i="9" s="1"/>
  <c r="H186" i="9" s="1"/>
  <c r="H187" i="9" s="1"/>
  <c r="H188" i="9" s="1"/>
  <c r="H189" i="9" s="1"/>
  <c r="H190" i="9" s="1"/>
  <c r="H191" i="9" s="1"/>
  <c r="B161" i="9"/>
  <c r="E148" i="9"/>
  <c r="E71" i="9" s="1"/>
  <c r="E143" i="9"/>
  <c r="E133" i="9"/>
  <c r="E127" i="9"/>
  <c r="E122" i="9"/>
  <c r="E116" i="9"/>
  <c r="H113" i="9"/>
  <c r="H114" i="9" s="1"/>
  <c r="H115" i="9" s="1"/>
  <c r="H116" i="9" s="1"/>
  <c r="H117" i="9" s="1"/>
  <c r="H118" i="9" s="1"/>
  <c r="H119" i="9" s="1"/>
  <c r="H120" i="9" s="1"/>
  <c r="H121" i="9" s="1"/>
  <c r="H122" i="9" s="1"/>
  <c r="H123" i="9" s="1"/>
  <c r="H124" i="9" s="1"/>
  <c r="H125" i="9" s="1"/>
  <c r="H126" i="9" s="1"/>
  <c r="H127" i="9" s="1"/>
  <c r="H128" i="9" s="1"/>
  <c r="H129" i="9" s="1"/>
  <c r="H130" i="9" s="1"/>
  <c r="H131" i="9" s="1"/>
  <c r="H132" i="9" s="1"/>
  <c r="H133" i="9" s="1"/>
  <c r="H134" i="9" s="1"/>
  <c r="H135" i="9" s="1"/>
  <c r="H136" i="9" s="1"/>
  <c r="H137" i="9" s="1"/>
  <c r="H138" i="9" s="1"/>
  <c r="H139" i="9" s="1"/>
  <c r="H140" i="9" s="1"/>
  <c r="H141" i="9" s="1"/>
  <c r="H142" i="9" s="1"/>
  <c r="H143" i="9" s="1"/>
  <c r="H144" i="9" s="1"/>
  <c r="H145" i="9" s="1"/>
  <c r="H146" i="9" s="1"/>
  <c r="H147" i="9" s="1"/>
  <c r="H148" i="9" s="1"/>
  <c r="H149" i="9" s="1"/>
  <c r="H150" i="9" s="1"/>
  <c r="A113" i="9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H112" i="9"/>
  <c r="B106" i="9"/>
  <c r="E86" i="9"/>
  <c r="E82" i="9"/>
  <c r="E64" i="9"/>
  <c r="E60" i="9"/>
  <c r="A57" i="9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H56" i="9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B50" i="9"/>
  <c r="B97" i="9"/>
  <c r="E16" i="9"/>
  <c r="E25" i="9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H11" i="9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E184" i="8"/>
  <c r="E116" i="8" s="1"/>
  <c r="E183" i="8"/>
  <c r="E115" i="8" s="1"/>
  <c r="A168" i="8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H167" i="8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86" i="8" s="1"/>
  <c r="H187" i="8" s="1"/>
  <c r="H188" i="8" s="1"/>
  <c r="H189" i="8" s="1"/>
  <c r="H190" i="8" s="1"/>
  <c r="H191" i="8" s="1"/>
  <c r="B161" i="8"/>
  <c r="E82" i="8"/>
  <c r="E128" i="8"/>
  <c r="A114" i="8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H113" i="8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H148" i="8" s="1"/>
  <c r="H149" i="8" s="1"/>
  <c r="H150" i="8" s="1"/>
  <c r="H151" i="8" s="1"/>
  <c r="B107" i="8"/>
  <c r="E86" i="8"/>
  <c r="A57" i="8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H56" i="8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B50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G254" i="7"/>
  <c r="G252" i="7"/>
  <c r="G251" i="7"/>
  <c r="G241" i="7"/>
  <c r="G220" i="7"/>
  <c r="G218" i="7"/>
  <c r="G217" i="7"/>
  <c r="G207" i="7"/>
  <c r="J199" i="7"/>
  <c r="J200" i="7" s="1"/>
  <c r="J201" i="7" s="1"/>
  <c r="J202" i="7" s="1"/>
  <c r="J203" i="7" s="1"/>
  <c r="J204" i="7" s="1"/>
  <c r="J205" i="7" s="1"/>
  <c r="J206" i="7" s="1"/>
  <c r="J207" i="7" s="1"/>
  <c r="J208" i="7" s="1"/>
  <c r="J209" i="7" s="1"/>
  <c r="J210" i="7" s="1"/>
  <c r="J211" i="7" s="1"/>
  <c r="J212" i="7" s="1"/>
  <c r="J213" i="7" s="1"/>
  <c r="J214" i="7" s="1"/>
  <c r="J215" i="7" s="1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J227" i="7" s="1"/>
  <c r="J228" i="7" s="1"/>
  <c r="J229" i="7" s="1"/>
  <c r="J230" i="7" s="1"/>
  <c r="J231" i="7" s="1"/>
  <c r="J232" i="7" s="1"/>
  <c r="J233" i="7" s="1"/>
  <c r="J234" i="7" s="1"/>
  <c r="J235" i="7" s="1"/>
  <c r="J236" i="7" s="1"/>
  <c r="J237" i="7" s="1"/>
  <c r="J238" i="7" s="1"/>
  <c r="J239" i="7" s="1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J251" i="7" s="1"/>
  <c r="J252" i="7" s="1"/>
  <c r="J253" i="7" s="1"/>
  <c r="J254" i="7" s="1"/>
  <c r="J255" i="7" s="1"/>
  <c r="J256" i="7" s="1"/>
  <c r="J257" i="7" s="1"/>
  <c r="J258" i="7" s="1"/>
  <c r="J259" i="7" s="1"/>
  <c r="J260" i="7" s="1"/>
  <c r="J261" i="7" s="1"/>
  <c r="J262" i="7" s="1"/>
  <c r="J263" i="7" s="1"/>
  <c r="A199" i="7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B192" i="7"/>
  <c r="G172" i="7"/>
  <c r="G171" i="7"/>
  <c r="G137" i="7"/>
  <c r="G138" i="7"/>
  <c r="J119" i="7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J179" i="7" s="1"/>
  <c r="J180" i="7" s="1"/>
  <c r="J181" i="7" s="1"/>
  <c r="J182" i="7" s="1"/>
  <c r="J183" i="7" s="1"/>
  <c r="A119" i="7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B112" i="7"/>
  <c r="E100" i="7"/>
  <c r="C99" i="7"/>
  <c r="E87" i="7"/>
  <c r="C86" i="7"/>
  <c r="A81" i="7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J80" i="7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B74" i="7"/>
  <c r="C61" i="7"/>
  <c r="G55" i="7"/>
  <c r="E62" i="7" s="1"/>
  <c r="E49" i="7"/>
  <c r="C48" i="7"/>
  <c r="G36" i="7"/>
  <c r="G39" i="7" s="1"/>
  <c r="C62" i="7" s="1"/>
  <c r="G32" i="7"/>
  <c r="E86" i="7" s="1"/>
  <c r="G25" i="7"/>
  <c r="G17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12" i="7"/>
  <c r="J11" i="7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E75" i="9" l="1"/>
  <c r="E77" i="9" s="1"/>
  <c r="I187" i="10"/>
  <c r="I129" i="10"/>
  <c r="E117" i="9"/>
  <c r="E138" i="9" s="1"/>
  <c r="E28" i="9" s="1"/>
  <c r="E186" i="9"/>
  <c r="E66" i="9"/>
  <c r="E149" i="8"/>
  <c r="E75" i="8" s="1"/>
  <c r="E77" i="8" s="1"/>
  <c r="E182" i="8"/>
  <c r="E114" i="8" s="1"/>
  <c r="E48" i="7"/>
  <c r="E123" i="8"/>
  <c r="E191" i="8"/>
  <c r="E142" i="8" s="1"/>
  <c r="E144" i="8" s="1"/>
  <c r="E185" i="8"/>
  <c r="E117" i="8" s="1"/>
  <c r="E172" i="8"/>
  <c r="E179" i="8"/>
  <c r="G27" i="7"/>
  <c r="E47" i="7" s="1"/>
  <c r="E16" i="10"/>
  <c r="I11" i="10"/>
  <c r="E150" i="10"/>
  <c r="I148" i="10"/>
  <c r="I150" i="10" s="1"/>
  <c r="G25" i="10"/>
  <c r="I117" i="10"/>
  <c r="G72" i="10"/>
  <c r="G76" i="10"/>
  <c r="G78" i="10" s="1"/>
  <c r="G186" i="10"/>
  <c r="G116" i="10" s="1"/>
  <c r="I172" i="10"/>
  <c r="I22" i="10"/>
  <c r="E124" i="10"/>
  <c r="I123" i="10"/>
  <c r="I124" i="10" s="1"/>
  <c r="I137" i="10"/>
  <c r="I178" i="10"/>
  <c r="I182" i="10" s="1"/>
  <c r="G182" i="10"/>
  <c r="E61" i="10"/>
  <c r="I57" i="10"/>
  <c r="I174" i="10"/>
  <c r="E188" i="10"/>
  <c r="E65" i="10"/>
  <c r="I133" i="10"/>
  <c r="I135" i="10" s="1"/>
  <c r="I77" i="10"/>
  <c r="E87" i="10"/>
  <c r="I152" i="10"/>
  <c r="E83" i="10"/>
  <c r="G175" i="10"/>
  <c r="E116" i="10"/>
  <c r="I171" i="10"/>
  <c r="E185" i="10"/>
  <c r="G185" i="10"/>
  <c r="E182" i="10"/>
  <c r="E194" i="10"/>
  <c r="G83" i="10"/>
  <c r="E186" i="8"/>
  <c r="E134" i="8"/>
  <c r="E16" i="8"/>
  <c r="E25" i="8" s="1"/>
  <c r="C100" i="7"/>
  <c r="C87" i="7"/>
  <c r="C49" i="7"/>
  <c r="C60" i="7"/>
  <c r="C47" i="7"/>
  <c r="C98" i="7"/>
  <c r="C85" i="7"/>
  <c r="E118" i="8" l="1"/>
  <c r="I175" i="10"/>
  <c r="I116" i="10"/>
  <c r="I186" i="10"/>
  <c r="E67" i="10"/>
  <c r="E32" i="9"/>
  <c r="E71" i="8"/>
  <c r="E139" i="8"/>
  <c r="E32" i="8" s="1"/>
  <c r="E85" i="7"/>
  <c r="E115" i="10"/>
  <c r="I185" i="10"/>
  <c r="E189" i="10"/>
  <c r="E118" i="10"/>
  <c r="I118" i="10" s="1"/>
  <c r="I188" i="10"/>
  <c r="I194" i="10"/>
  <c r="E143" i="10"/>
  <c r="I83" i="10"/>
  <c r="E76" i="10"/>
  <c r="E72" i="10"/>
  <c r="G189" i="10"/>
  <c r="G115" i="10"/>
  <c r="G119" i="10" s="1"/>
  <c r="G140" i="10" s="1"/>
  <c r="I87" i="10"/>
  <c r="I16" i="10"/>
  <c r="I25" i="10" s="1"/>
  <c r="E25" i="10"/>
  <c r="E59" i="8"/>
  <c r="E63" i="8"/>
  <c r="C88" i="7"/>
  <c r="D86" i="7" s="1"/>
  <c r="G86" i="7" s="1"/>
  <c r="C63" i="7"/>
  <c r="D60" i="7" s="1"/>
  <c r="C101" i="7"/>
  <c r="D99" i="7" s="1"/>
  <c r="G99" i="7" s="1"/>
  <c r="C50" i="7"/>
  <c r="D48" i="7" s="1"/>
  <c r="G48" i="7" s="1"/>
  <c r="G60" i="10" l="1"/>
  <c r="G64" i="10"/>
  <c r="E28" i="8"/>
  <c r="D85" i="7"/>
  <c r="D49" i="7"/>
  <c r="G49" i="7" s="1"/>
  <c r="G52" i="7" s="1"/>
  <c r="G123" i="7" s="1"/>
  <c r="D47" i="7"/>
  <c r="I72" i="10"/>
  <c r="I189" i="10"/>
  <c r="G32" i="10"/>
  <c r="G28" i="10"/>
  <c r="E78" i="10"/>
  <c r="I78" i="10" s="1"/>
  <c r="I76" i="10"/>
  <c r="E145" i="10"/>
  <c r="I143" i="10"/>
  <c r="I145" i="10" s="1"/>
  <c r="E119" i="10"/>
  <c r="E140" i="10" s="1"/>
  <c r="I115" i="10"/>
  <c r="I119" i="10" s="1"/>
  <c r="D62" i="7"/>
  <c r="G62" i="7" s="1"/>
  <c r="G65" i="7" s="1"/>
  <c r="G157" i="7" s="1"/>
  <c r="D61" i="7"/>
  <c r="G61" i="7" s="1"/>
  <c r="D98" i="7"/>
  <c r="D100" i="7"/>
  <c r="G100" i="7" s="1"/>
  <c r="G103" i="7" s="1"/>
  <c r="G237" i="7" s="1"/>
  <c r="G60" i="7"/>
  <c r="G85" i="7"/>
  <c r="D87" i="7"/>
  <c r="G87" i="7" s="1"/>
  <c r="G90" i="7" s="1"/>
  <c r="G203" i="7" s="1"/>
  <c r="I64" i="10" l="1"/>
  <c r="I60" i="10"/>
  <c r="D50" i="7"/>
  <c r="G47" i="7"/>
  <c r="G50" i="7" s="1"/>
  <c r="G147" i="7" s="1"/>
  <c r="I140" i="10"/>
  <c r="E28" i="10"/>
  <c r="E32" i="10"/>
  <c r="G209" i="7"/>
  <c r="G219" i="7" s="1"/>
  <c r="G215" i="7"/>
  <c r="G163" i="7"/>
  <c r="G173" i="7" s="1"/>
  <c r="G169" i="7"/>
  <c r="G63" i="7"/>
  <c r="G181" i="7" s="1"/>
  <c r="G129" i="7"/>
  <c r="G139" i="7" s="1"/>
  <c r="G135" i="7"/>
  <c r="G88" i="7"/>
  <c r="G227" i="7" s="1"/>
  <c r="G98" i="7"/>
  <c r="G101" i="7" s="1"/>
  <c r="G261" i="7" s="1"/>
  <c r="D101" i="7"/>
  <c r="D63" i="7"/>
  <c r="G243" i="7"/>
  <c r="G253" i="7" s="1"/>
  <c r="G249" i="7"/>
  <c r="D88" i="7"/>
  <c r="I32" i="10" l="1"/>
  <c r="I28" i="10"/>
  <c r="G176" i="7"/>
  <c r="G179" i="7" s="1"/>
  <c r="G183" i="7" s="1"/>
  <c r="G142" i="7"/>
  <c r="G145" i="7" s="1"/>
  <c r="G149" i="7" s="1"/>
  <c r="G256" i="7"/>
  <c r="G259" i="7" s="1"/>
  <c r="G263" i="7" s="1"/>
  <c r="G222" i="7"/>
  <c r="G225" i="7" s="1"/>
  <c r="G229" i="7" s="1"/>
  <c r="E87" i="9" l="1"/>
  <c r="E88" i="10" s="1"/>
  <c r="E31" i="9"/>
  <c r="E31" i="10" s="1"/>
  <c r="E27" i="9"/>
  <c r="E27" i="10" s="1"/>
  <c r="E83" i="9"/>
  <c r="E84" i="10" s="1"/>
  <c r="E72" i="9"/>
  <c r="E73" i="10" s="1"/>
  <c r="E88" i="9" l="1"/>
  <c r="E33" i="9"/>
  <c r="E73" i="9"/>
  <c r="E79" i="9" s="1"/>
  <c r="E29" i="9"/>
  <c r="E84" i="9"/>
  <c r="E90" i="9" l="1"/>
  <c r="E92" i="9" s="1"/>
  <c r="E40" i="9"/>
  <c r="E33" i="10"/>
  <c r="E89" i="10"/>
  <c r="E29" i="10"/>
  <c r="E74" i="10"/>
  <c r="E85" i="10"/>
  <c r="E94" i="9" l="1"/>
  <c r="E91" i="10"/>
  <c r="E80" i="10"/>
  <c r="E40" i="10"/>
  <c r="E93" i="10" l="1"/>
  <c r="E95" i="10" l="1"/>
  <c r="G10" i="6" l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I10" i="5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G254" i="3" l="1"/>
  <c r="G251" i="3"/>
  <c r="G241" i="3"/>
  <c r="G252" i="3"/>
  <c r="G220" i="3"/>
  <c r="G218" i="3"/>
  <c r="G217" i="3"/>
  <c r="G207" i="3"/>
  <c r="A199" i="3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J198" i="3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G171" i="3"/>
  <c r="G172" i="3"/>
  <c r="G138" i="3"/>
  <c r="G137" i="3"/>
  <c r="A120" i="3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19" i="3"/>
  <c r="J118" i="3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J183" i="3" s="1"/>
  <c r="E100" i="3"/>
  <c r="C99" i="3"/>
  <c r="E87" i="3"/>
  <c r="C86" i="3"/>
  <c r="A81" i="3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J80" i="3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C61" i="3"/>
  <c r="E49" i="3"/>
  <c r="C48" i="3"/>
  <c r="G36" i="3"/>
  <c r="G39" i="3" s="1"/>
  <c r="G32" i="3"/>
  <c r="E48" i="3" s="1"/>
  <c r="G25" i="3"/>
  <c r="G17" i="3"/>
  <c r="C85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J11" i="3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B5" i="3"/>
  <c r="B112" i="3" s="1"/>
  <c r="G27" i="3" l="1"/>
  <c r="E85" i="3" s="1"/>
  <c r="C62" i="3"/>
  <c r="C100" i="3"/>
  <c r="C87" i="3"/>
  <c r="C88" i="3" s="1"/>
  <c r="D86" i="3" s="1"/>
  <c r="E86" i="3"/>
  <c r="C60" i="3"/>
  <c r="C63" i="3" s="1"/>
  <c r="B192" i="3"/>
  <c r="B74" i="3"/>
  <c r="E47" i="3"/>
  <c r="C49" i="3"/>
  <c r="C47" i="3"/>
  <c r="C98" i="3"/>
  <c r="G86" i="3" l="1"/>
  <c r="C50" i="3"/>
  <c r="C101" i="3"/>
  <c r="D98" i="3" s="1"/>
  <c r="D85" i="3"/>
  <c r="D49" i="3"/>
  <c r="G49" i="3" s="1"/>
  <c r="D87" i="3"/>
  <c r="G87" i="3" s="1"/>
  <c r="G90" i="3" s="1"/>
  <c r="G203" i="3" s="1"/>
  <c r="G209" i="3" l="1"/>
  <c r="G219" i="3" s="1"/>
  <c r="G215" i="3"/>
  <c r="G98" i="3"/>
  <c r="D88" i="3"/>
  <c r="G85" i="3"/>
  <c r="G88" i="3" s="1"/>
  <c r="G227" i="3" s="1"/>
  <c r="D62" i="3"/>
  <c r="G62" i="3" s="1"/>
  <c r="D61" i="3"/>
  <c r="G61" i="3" s="1"/>
  <c r="D48" i="3"/>
  <c r="G48" i="3" s="1"/>
  <c r="G52" i="3" s="1"/>
  <c r="G123" i="3" s="1"/>
  <c r="D60" i="3"/>
  <c r="D99" i="3"/>
  <c r="G99" i="3" s="1"/>
  <c r="D100" i="3"/>
  <c r="G100" i="3" s="1"/>
  <c r="G103" i="3" s="1"/>
  <c r="G237" i="3" s="1"/>
  <c r="D47" i="3"/>
  <c r="G65" i="3" l="1"/>
  <c r="G157" i="3" s="1"/>
  <c r="G169" i="3"/>
  <c r="G163" i="3"/>
  <c r="G173" i="3" s="1"/>
  <c r="D50" i="3"/>
  <c r="G47" i="3"/>
  <c r="G50" i="3" s="1"/>
  <c r="G147" i="3" s="1"/>
  <c r="D101" i="3"/>
  <c r="G101" i="3"/>
  <c r="G261" i="3" s="1"/>
  <c r="G243" i="3"/>
  <c r="G253" i="3" s="1"/>
  <c r="G249" i="3"/>
  <c r="D63" i="3"/>
  <c r="G60" i="3"/>
  <c r="G63" i="3" s="1"/>
  <c r="G181" i="3" s="1"/>
  <c r="G222" i="3"/>
  <c r="G225" i="3" s="1"/>
  <c r="G229" i="3" s="1"/>
  <c r="E58" i="8" s="1"/>
  <c r="G135" i="3"/>
  <c r="G129" i="3"/>
  <c r="G139" i="3" s="1"/>
  <c r="G59" i="10" l="1"/>
  <c r="E60" i="8"/>
  <c r="G256" i="3"/>
  <c r="G259" i="3" s="1"/>
  <c r="G263" i="3" s="1"/>
  <c r="G142" i="3"/>
  <c r="G145" i="3" s="1"/>
  <c r="G149" i="3" s="1"/>
  <c r="G176" i="3"/>
  <c r="G179" i="3" s="1"/>
  <c r="G183" i="3" s="1"/>
  <c r="G63" i="10" l="1"/>
  <c r="E64" i="8"/>
  <c r="E66" i="8" s="1"/>
  <c r="I59" i="10"/>
  <c r="G61" i="10"/>
  <c r="I61" i="10" l="1"/>
  <c r="I63" i="10"/>
  <c r="G65" i="10"/>
  <c r="I65" i="10" s="1"/>
  <c r="G31" i="10"/>
  <c r="E33" i="8"/>
  <c r="G88" i="10"/>
  <c r="E88" i="8"/>
  <c r="G27" i="10"/>
  <c r="E29" i="8"/>
  <c r="G73" i="10"/>
  <c r="E73" i="8"/>
  <c r="E79" i="8" s="1"/>
  <c r="G84" i="10"/>
  <c r="E84" i="8"/>
  <c r="G67" i="10" l="1"/>
  <c r="I67" i="10" s="1"/>
  <c r="G89" i="10"/>
  <c r="I89" i="10" s="1"/>
  <c r="I88" i="10"/>
  <c r="E90" i="8"/>
  <c r="E92" i="8" s="1"/>
  <c r="G33" i="10"/>
  <c r="I33" i="10" s="1"/>
  <c r="I31" i="10"/>
  <c r="G85" i="10"/>
  <c r="I84" i="10"/>
  <c r="G74" i="10"/>
  <c r="I73" i="10"/>
  <c r="E40" i="8"/>
  <c r="G29" i="10"/>
  <c r="I27" i="10"/>
  <c r="G40" i="10" l="1"/>
  <c r="I29" i="10"/>
  <c r="G80" i="10"/>
  <c r="I74" i="10"/>
  <c r="E94" i="8"/>
  <c r="G91" i="10"/>
  <c r="I91" i="10" s="1"/>
  <c r="I85" i="10"/>
  <c r="G93" i="10" l="1"/>
  <c r="I93" i="10" s="1"/>
  <c r="I80" i="10"/>
  <c r="I40" i="10"/>
  <c r="G95" i="10" l="1"/>
  <c r="I95" i="10" s="1"/>
  <c r="D10" i="6" s="1"/>
  <c r="D16" i="5" s="1"/>
  <c r="D18" i="5" l="1"/>
  <c r="D23" i="5"/>
  <c r="D20" i="5"/>
  <c r="D25" i="5"/>
  <c r="D24" i="5"/>
  <c r="D19" i="5"/>
  <c r="D26" i="5"/>
  <c r="G16" i="5"/>
  <c r="F16" i="5"/>
  <c r="D17" i="5"/>
  <c r="D22" i="5"/>
  <c r="D27" i="5"/>
  <c r="D21" i="5"/>
  <c r="D64" i="5" l="1"/>
  <c r="H16" i="5"/>
  <c r="F17" i="5" s="1"/>
  <c r="G17" i="5" l="1"/>
  <c r="H17" i="5" l="1"/>
  <c r="F18" i="5" s="1"/>
  <c r="G18" i="5" s="1"/>
  <c r="H18" i="5" s="1"/>
  <c r="F19" i="5" l="1"/>
  <c r="G19" i="5" s="1"/>
  <c r="H19" i="5" s="1"/>
  <c r="F20" i="5" s="1"/>
  <c r="G20" i="5" l="1"/>
  <c r="H20" i="5" s="1"/>
  <c r="F21" i="5" s="1"/>
  <c r="G21" i="5" l="1"/>
  <c r="H21" i="5" s="1"/>
  <c r="F22" i="5" s="1"/>
  <c r="G22" i="5" l="1"/>
  <c r="H22" i="5" s="1"/>
  <c r="F23" i="5" l="1"/>
  <c r="G23" i="5" s="1"/>
  <c r="H23" i="5" s="1"/>
  <c r="F24" i="5" l="1"/>
  <c r="G24" i="5" s="1"/>
  <c r="H24" i="5" s="1"/>
  <c r="F25" i="5" l="1"/>
  <c r="G25" i="5" s="1"/>
  <c r="H25" i="5" s="1"/>
  <c r="F26" i="5" l="1"/>
  <c r="G26" i="5" s="1"/>
  <c r="H26" i="5" s="1"/>
  <c r="F27" i="5" l="1"/>
  <c r="G27" i="5" s="1"/>
  <c r="H27" i="5" s="1"/>
  <c r="F28" i="5" l="1"/>
  <c r="G28" i="5" s="1"/>
  <c r="H28" i="5" s="1"/>
  <c r="F29" i="5" l="1"/>
  <c r="G29" i="5" s="1"/>
  <c r="H29" i="5" s="1"/>
  <c r="F30" i="5" s="1"/>
  <c r="G30" i="5" l="1"/>
  <c r="H30" i="5" s="1"/>
  <c r="F31" i="5" l="1"/>
  <c r="G31" i="5" s="1"/>
  <c r="H31" i="5" s="1"/>
  <c r="F32" i="5" s="1"/>
  <c r="G32" i="5" l="1"/>
  <c r="H32" i="5" s="1"/>
  <c r="F33" i="5" l="1"/>
  <c r="G33" i="5" s="1"/>
  <c r="H33" i="5" s="1"/>
  <c r="F34" i="5" s="1"/>
  <c r="G34" i="5" l="1"/>
  <c r="H34" i="5" s="1"/>
  <c r="F35" i="5" l="1"/>
  <c r="G35" i="5" s="1"/>
  <c r="H35" i="5" s="1"/>
  <c r="F36" i="5" l="1"/>
  <c r="G36" i="5" s="1"/>
  <c r="H36" i="5" s="1"/>
  <c r="F37" i="5" l="1"/>
  <c r="G37" i="5" s="1"/>
  <c r="H37" i="5" s="1"/>
  <c r="F38" i="5" s="1"/>
  <c r="G38" i="5" l="1"/>
  <c r="H38" i="5" s="1"/>
  <c r="F39" i="5" l="1"/>
  <c r="G39" i="5" s="1"/>
  <c r="H39" i="5" s="1"/>
  <c r="F40" i="5" l="1"/>
  <c r="G40" i="5" s="1"/>
  <c r="H40" i="5" s="1"/>
  <c r="F41" i="5" l="1"/>
  <c r="G41" i="5" s="1"/>
  <c r="H41" i="5" s="1"/>
  <c r="F42" i="5" s="1"/>
  <c r="G42" i="5" l="1"/>
  <c r="H42" i="5" s="1"/>
  <c r="F43" i="5" l="1"/>
  <c r="G43" i="5" s="1"/>
  <c r="H43" i="5" s="1"/>
  <c r="F44" i="5" l="1"/>
  <c r="G44" i="5" s="1"/>
  <c r="H44" i="5" s="1"/>
  <c r="F45" i="5" l="1"/>
  <c r="G45" i="5" s="1"/>
  <c r="H45" i="5" s="1"/>
  <c r="F46" i="5" s="1"/>
  <c r="G46" i="5" l="1"/>
  <c r="H46" i="5" s="1"/>
  <c r="F47" i="5" l="1"/>
  <c r="G47" i="5" s="1"/>
  <c r="H47" i="5" s="1"/>
  <c r="F48" i="5" l="1"/>
  <c r="G48" i="5" s="1"/>
  <c r="H48" i="5" s="1"/>
  <c r="F49" i="5" l="1"/>
  <c r="G49" i="5" s="1"/>
  <c r="H49" i="5" s="1"/>
  <c r="F50" i="5" s="1"/>
  <c r="G50" i="5" l="1"/>
  <c r="H50" i="5" s="1"/>
  <c r="F51" i="5" s="1"/>
  <c r="G51" i="5" l="1"/>
  <c r="H51" i="5" l="1"/>
  <c r="F52" i="5" s="1"/>
  <c r="G52" i="5" s="1"/>
  <c r="H52" i="5" s="1"/>
  <c r="F53" i="5" s="1"/>
  <c r="G53" i="5" l="1"/>
  <c r="H53" i="5"/>
  <c r="F54" i="5" s="1"/>
  <c r="G54" i="5" l="1"/>
  <c r="H54" i="5"/>
  <c r="F55" i="5" l="1"/>
  <c r="G55" i="5"/>
  <c r="H55" i="5" l="1"/>
  <c r="F56" i="5" l="1"/>
  <c r="G56" i="5"/>
  <c r="H56" i="5" s="1"/>
  <c r="F57" i="5" l="1"/>
  <c r="G57" i="5"/>
  <c r="H57" i="5" l="1"/>
  <c r="F58" i="5" s="1"/>
  <c r="G58" i="5" l="1"/>
  <c r="H58" i="5" s="1"/>
  <c r="F59" i="5" s="1"/>
  <c r="G59" i="5" l="1"/>
  <c r="H59" i="5" s="1"/>
  <c r="F60" i="5" l="1"/>
  <c r="G60" i="5"/>
  <c r="H60" i="5" s="1"/>
  <c r="F61" i="5" l="1"/>
  <c r="G61" i="5" s="1"/>
  <c r="H61" i="5" s="1"/>
  <c r="F62" i="5" l="1"/>
  <c r="G62" i="5" s="1"/>
  <c r="H62" i="5" s="1"/>
  <c r="F63" i="5" l="1"/>
  <c r="G63" i="5"/>
  <c r="G64" i="5" s="1"/>
  <c r="D12" i="6" s="1"/>
  <c r="D14" i="6" s="1"/>
  <c r="D20" i="6" l="1"/>
  <c r="D16" i="6"/>
  <c r="D18" i="6" s="1"/>
  <c r="D22" i="6" s="1"/>
  <c r="H63" i="5"/>
</calcChain>
</file>

<file path=xl/sharedStrings.xml><?xml version="1.0" encoding="utf-8"?>
<sst xmlns="http://schemas.openxmlformats.org/spreadsheetml/2006/main" count="1707" uniqueCount="467">
  <si>
    <t>SAN DIEGO GAS &amp; ELECTRIC COMPANY</t>
  </si>
  <si>
    <t>Statement AV</t>
  </si>
  <si>
    <t>Cost of Capital and Fair Rate of Return</t>
  </si>
  <si>
    <t>($1,000)</t>
  </si>
  <si>
    <t>Line</t>
  </si>
  <si>
    <t>FERC Form 1</t>
  </si>
  <si>
    <t>No.</t>
  </si>
  <si>
    <t>Page; Line; Col.</t>
  </si>
  <si>
    <t>Amounts</t>
  </si>
  <si>
    <t>Reference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</si>
  <si>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</si>
  <si>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</si>
  <si>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</si>
  <si>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</si>
  <si>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</si>
  <si>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</si>
  <si>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</si>
  <si>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</si>
  <si>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</si>
  <si>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</si>
  <si>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</si>
  <si>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</si>
  <si>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</si>
  <si>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</si>
  <si>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</si>
  <si>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</si>
  <si>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</si>
  <si>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</si>
  <si>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</si>
  <si>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</si>
  <si>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</si>
  <si>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</si>
  <si>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</si>
  <si>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</si>
  <si>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</si>
  <si>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</si>
  <si>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</si>
  <si>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</si>
  <si>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</si>
  <si>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</si>
  <si>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</si>
  <si>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</si>
  <si>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</si>
  <si>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</si>
  <si>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</si>
  <si>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</si>
  <si>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</si>
  <si>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</si>
  <si>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</si>
  <si>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</si>
  <si>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</si>
  <si>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</si>
  <si>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</si>
  <si>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</si>
  <si>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</si>
  <si>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Return on Common Equity: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</si>
  <si>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</si>
  <si>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</si>
  <si>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</si>
  <si>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</si>
  <si>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</si>
  <si>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</si>
  <si>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</si>
  <si>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</si>
  <si>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</si>
  <si>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</si>
  <si>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</si>
  <si>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</si>
  <si>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</si>
  <si>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</si>
  <si>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</si>
  <si>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</si>
  <si>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</si>
  <si>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 xml:space="preserve">     Total Capital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</si>
  <si>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</si>
  <si>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</si>
  <si>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Cost of Common Equity Component (CAISO Participation ROE Adder):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</si>
  <si>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</si>
  <si>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</si>
  <si>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</si>
  <si>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</si>
  <si>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</si>
  <si>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</si>
  <si>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</si>
  <si>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</si>
  <si>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Line 7 + Line 8; Col. d</t>
  </si>
  <si>
    <t>Col. c = Line 14 Above</t>
  </si>
  <si>
    <t>Sum Lines 19 thru 21</t>
  </si>
  <si>
    <t>Line 21; Col. d</t>
  </si>
  <si>
    <t>The Incentive Return on Common Equity will be tracked and shown separately for each project. As a result, lines 1 through 24 will be repeated for each project.</t>
  </si>
  <si>
    <t xml:space="preserve"> 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</si>
  <si>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</si>
  <si>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</si>
  <si>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</si>
  <si>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</si>
  <si>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</si>
  <si>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</si>
  <si>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</si>
  <si>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</si>
  <si>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</si>
  <si>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</si>
  <si>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</si>
  <si>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</si>
  <si>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</si>
  <si>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</si>
  <si>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</si>
  <si>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</si>
  <si>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</si>
  <si>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</si>
  <si>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</si>
  <si>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</si>
  <si>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</si>
  <si>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</si>
  <si>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</si>
  <si>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</si>
  <si>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</si>
  <si>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</si>
  <si>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</si>
  <si>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</si>
  <si>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Line 12 + Line 25</t>
  </si>
  <si>
    <t>Line 30 + Line 31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</si>
  <si>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</si>
  <si>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</si>
  <si>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Line 46 Above</t>
  </si>
  <si>
    <t>C. Total Federal &amp; State Income Tax Rate:</t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</si>
  <si>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</si>
  <si>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</si>
  <si>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</si>
  <si>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</si>
  <si>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</si>
  <si>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</si>
  <si>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</si>
  <si>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</si>
  <si>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</si>
  <si>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</si>
  <si>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D. Total Weighted Cost of Common Equity - CAISO Participation ROE Adder:</t>
  </si>
  <si>
    <t>Page 2; Line 22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</si>
  <si>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</si>
  <si>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 xml:space="preserve"> Statement AV</t>
  </si>
  <si>
    <t>LTD = Long Term Debt</t>
  </si>
  <si>
    <t>i = LTD interest</t>
  </si>
  <si>
    <t>Cost of Preferred Equity</t>
  </si>
  <si>
    <t>CS = Common Stock</t>
  </si>
  <si>
    <t>Sum Lines 25 thru 28</t>
  </si>
  <si>
    <t>TO5 Offer of Settlement; Section II.A.1.5.1</t>
  </si>
  <si>
    <t>Col. c = Line 32 Above</t>
  </si>
  <si>
    <t>Total Capital</t>
  </si>
  <si>
    <t>Sum Lines 37 thru 39</t>
  </si>
  <si>
    <t>Cost of Equity Component (Preferred &amp; Common):</t>
  </si>
  <si>
    <t>Line 38 + Line 39; Col. d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</si>
  <si>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</si>
  <si>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Col. c = Line 45 Above</t>
  </si>
  <si>
    <t>Sum Lines 50 thru 52</t>
  </si>
  <si>
    <t>Incentive Cost of Equity Component (Preferred &amp; Common):</t>
  </si>
  <si>
    <t>Line 52; Col. d</t>
  </si>
  <si>
    <t>Order No. 679, 116 FERC ¶ 61,057 at P 326</t>
  </si>
  <si>
    <t>SAN DIEGO GAS AND ELECTRIC COMPANY</t>
  </si>
  <si>
    <t>a. Federal Income Tax Component:</t>
  </si>
  <si>
    <t>Page 1; Line 42</t>
  </si>
  <si>
    <t xml:space="preserve">     B = Trans. Amount of Other Federal Tax Adjustments</t>
  </si>
  <si>
    <t>AV-1A; Line17</t>
  </si>
  <si>
    <t xml:space="preserve">     FT = Federal Income Tax Rate</t>
  </si>
  <si>
    <t xml:space="preserve">                                                               (1 - ST)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</si>
  <si>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</si>
  <si>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</si>
  <si>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</si>
  <si>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</si>
  <si>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t>Page 1; Line 55</t>
  </si>
  <si>
    <t>Line 40 Above</t>
  </si>
  <si>
    <t>Line 42 Above</t>
  </si>
  <si>
    <t>Line 43 Above</t>
  </si>
  <si>
    <t>Line 46 + Line 59</t>
  </si>
  <si>
    <t>Page 1; Line 53</t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</si>
  <si>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</si>
  <si>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</si>
  <si>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D. Total Incentive Weighted Cost of Capital:</t>
  </si>
  <si>
    <t>Page 2; Line 9</t>
  </si>
  <si>
    <t>Page 3; Line 44</t>
  </si>
  <si>
    <t>Page 3; Line 57</t>
  </si>
  <si>
    <t>The Incentive Cost of Capital Rate calculation will be tracked and shown separately for each project. As a result, lines 1 through 66 will be repeated for each project.</t>
  </si>
  <si>
    <t>Source: https://www.ferc.gov/interest-calculation-rates-and-methodology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</si>
  <si>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</si>
  <si>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</si>
  <si>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</si>
  <si>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</si>
  <si>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</si>
  <si>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</si>
  <si>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</si>
  <si>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</si>
  <si>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</si>
  <si>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</si>
  <si>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</si>
  <si>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</si>
  <si>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</si>
  <si>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</si>
  <si>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</si>
  <si>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</si>
  <si>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</si>
  <si>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</si>
  <si>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</si>
  <si>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</si>
  <si>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</si>
  <si>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</si>
  <si>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</si>
  <si>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</si>
  <si>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</si>
  <si>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</si>
  <si>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</si>
  <si>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</si>
  <si>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</si>
  <si>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</si>
  <si>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</si>
  <si>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</si>
  <si>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</si>
  <si>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</si>
  <si>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</si>
  <si>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</si>
  <si>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</si>
  <si>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</si>
  <si>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</si>
  <si>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San Diego Gas &amp; Electric Company</t>
  </si>
  <si>
    <t>Description</t>
  </si>
  <si>
    <t>Total BTRR Adjustment - Before Interest</t>
  </si>
  <si>
    <t>Page 2.1; Line 23</t>
  </si>
  <si>
    <t>Interest Expense</t>
  </si>
  <si>
    <t>Page 3; Col. 5; Line 44</t>
  </si>
  <si>
    <t>Total BTRR Adjustment Excluding FF&amp;U</t>
  </si>
  <si>
    <t>Line 2 + Line 4</t>
  </si>
  <si>
    <t>Transmission Related Municipal Franchise Fees Expenses</t>
  </si>
  <si>
    <t>Line 6 x 1.0207%</t>
  </si>
  <si>
    <t>Line 6 + Line 8</t>
  </si>
  <si>
    <t>Transmission Related Uncollectible Expense</t>
  </si>
  <si>
    <t>Line 6 x 0.205</t>
  </si>
  <si>
    <t>Line 10 + Line 12</t>
  </si>
  <si>
    <t>Derivation of Other BTRR Adjustment Applicable to TO6 Cycle 1</t>
  </si>
  <si>
    <t>Derivation of Interest Expense on Other BTRR Adjustment Applicable to TO6 Cycle 1</t>
  </si>
  <si>
    <t>Base Return on Common Equity:</t>
  </si>
  <si>
    <t>√</t>
  </si>
  <si>
    <t>189 FERC ¶ 61,248 at Page 17</t>
  </si>
  <si>
    <t>AV-1A; Line 49</t>
  </si>
  <si>
    <t>Pg3.3 Rev Statement BK-1; Page 3; Line 27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</si>
  <si>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</si>
  <si>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</si>
  <si>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2023</t>
  </si>
  <si>
    <t>A. Revenues:</t>
  </si>
  <si>
    <t>Transmission Operation &amp; Maintenance Expense</t>
  </si>
  <si>
    <t>Statement AH; Line 5</t>
  </si>
  <si>
    <t>Transmission Related A&amp;G Expense</t>
  </si>
  <si>
    <t>Statement AH; Line 20</t>
  </si>
  <si>
    <t>CPUC Intervenor Funding Expense - Transmission</t>
  </si>
  <si>
    <t>Negative of Statement AH; Line 10</t>
  </si>
  <si>
    <t xml:space="preserve">     Total O&amp;M Expenses</t>
  </si>
  <si>
    <t>Sum Lines 1 thru 5</t>
  </si>
  <si>
    <t>Transmission, General, Common Plant Depn. Exp., and Electric Misc. Intangible Plant Amort. Exp.</t>
  </si>
  <si>
    <t>Statement AJ; Line 17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</si>
  <si>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</si>
  <si>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Statement AJ; Line 23</t>
  </si>
  <si>
    <t>Transmission Related Property Taxes Expense</t>
  </si>
  <si>
    <t>Statement AK; Line 5</t>
  </si>
  <si>
    <t>Transmission Related Payroll Taxes Expense</t>
  </si>
  <si>
    <t>Statement AK; Line 12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</si>
  <si>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</si>
  <si>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</si>
  <si>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</si>
  <si>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</si>
  <si>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>Page 3; Line 27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</si>
  <si>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</si>
  <si>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</si>
  <si>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</si>
  <si>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</si>
  <si>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</si>
  <si>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</si>
  <si>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</si>
  <si>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</si>
  <si>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</si>
  <si>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</si>
  <si>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</si>
  <si>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</si>
  <si>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</si>
  <si>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</si>
  <si>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</si>
  <si>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 + Line 19+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</si>
  <si>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</si>
  <si>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</si>
  <si>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</si>
  <si>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</si>
  <si>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</si>
  <si>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</si>
  <si>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</si>
  <si>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</si>
  <si>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</si>
  <si>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</si>
  <si>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</si>
  <si>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</si>
  <si>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</si>
  <si>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</si>
  <si>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</si>
  <si>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</si>
  <si>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</si>
  <si>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- Base ROE</t>
    </r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</si>
  <si>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</si>
  <si>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</si>
  <si>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</si>
  <si>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</si>
  <si>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</si>
  <si>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</si>
  <si>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</si>
  <si>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</si>
  <si>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</si>
  <si>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</si>
  <si>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</si>
  <si>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</si>
  <si>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</si>
  <si>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</si>
  <si>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</si>
  <si>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</si>
  <si>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</si>
  <si>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</si>
  <si>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</si>
  <si>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</si>
  <si>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</si>
  <si>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The revenues attributed to Transmission Plant Abandoned Projects and Transmission Construction  Work in Progress (CWIP) incentives are derived using the regular Cost of Capital Rate.</t>
  </si>
  <si>
    <t>Total Prior Year Revenues (PYRR) or Base Period Revenue is for 12 months ending the applicable cycle base period.</t>
  </si>
  <si>
    <t>A. Transmission Rate Base:</t>
  </si>
  <si>
    <t>Net Transmission Plant:</t>
  </si>
  <si>
    <t>Transmission Plant</t>
  </si>
  <si>
    <t>Page 4; Line 16</t>
  </si>
  <si>
    <t>Transmission Related Electric Miscellaneous Intangible Plant</t>
  </si>
  <si>
    <t>Page 4; Line 17</t>
  </si>
  <si>
    <t>Transmission Related General Plant</t>
  </si>
  <si>
    <t>Page 4; Line 18</t>
  </si>
  <si>
    <t>Transmission Related Common Plant</t>
  </si>
  <si>
    <t>Page 4; Line 19</t>
  </si>
  <si>
    <t xml:space="preserve">     Total Net Transmission Plant</t>
  </si>
  <si>
    <t>Sum Lines 2 thru 5</t>
  </si>
  <si>
    <t>Rate Base Additions:</t>
  </si>
  <si>
    <t>Transmission Plant Held for Future Use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</si>
  <si>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</si>
  <si>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</si>
  <si>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</si>
  <si>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</si>
  <si>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</si>
  <si>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</si>
  <si>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</si>
  <si>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t>Statement AF; Line 7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</si>
  <si>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</si>
  <si>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</si>
  <si>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</si>
  <si>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</si>
  <si>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</si>
  <si>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 xml:space="preserve">Transmission Related Materials and Supplies </t>
  </si>
  <si>
    <t>Statement AL; Line 5</t>
  </si>
  <si>
    <t>Transmission Related Prepayments</t>
  </si>
  <si>
    <t>Statement AL; Line 9</t>
  </si>
  <si>
    <t>Transmission Related Cash Working Capital</t>
  </si>
  <si>
    <t>Statement AL; Line 19</t>
  </si>
  <si>
    <t xml:space="preserve">     Total Working Capital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</si>
  <si>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</si>
  <si>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</si>
  <si>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</si>
  <si>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</si>
  <si>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</si>
  <si>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</si>
  <si>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</si>
  <si>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</si>
  <si>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</si>
  <si>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</si>
  <si>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</si>
  <si>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</si>
  <si>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</si>
  <si>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</si>
  <si>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</si>
  <si>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</si>
  <si>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</si>
  <si>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</si>
  <si>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</si>
  <si>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</si>
  <si>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AM; Line 1</t>
  </si>
  <si>
    <t xml:space="preserve">Represents Transmission Related Net ADIT (Liab)/Asset and Net (Excess)/Deficient ADIT. </t>
  </si>
  <si>
    <t>A. Transmission Plant:</t>
  </si>
  <si>
    <t>Gross Transmission Plant:</t>
  </si>
  <si>
    <t>Statement AD; Line 11</t>
  </si>
  <si>
    <t>Transmission Related Electric Misc. Intangible Plant</t>
  </si>
  <si>
    <t>Statement AD; Line 27</t>
  </si>
  <si>
    <t>Statement AD; Line 29</t>
  </si>
  <si>
    <t>Statement AD; Line 31</t>
  </si>
  <si>
    <t xml:space="preserve">     Total Gross Transmission Plant</t>
  </si>
  <si>
    <t>Transmission Related Depreciation Reserve:</t>
  </si>
  <si>
    <t xml:space="preserve">Transmission Plant Depreciation Reserve </t>
  </si>
  <si>
    <t>Statement AE; Line 1</t>
  </si>
  <si>
    <t>Transmission Related Electric Misc. Intangible Plant Amortization Reserve</t>
  </si>
  <si>
    <t>Statement AE; Line 11</t>
  </si>
  <si>
    <t>Transmission Related General Plant Depr Reserve</t>
  </si>
  <si>
    <t>Statement AE; Line 13</t>
  </si>
  <si>
    <t>Transmission Related Common Plant Depr Reserve</t>
  </si>
  <si>
    <t>Statement AE; Line 15</t>
  </si>
  <si>
    <t xml:space="preserve">     Total Transmission Related Depreciation Reserve</t>
  </si>
  <si>
    <t>Sum Lines 9 thru 12</t>
  </si>
  <si>
    <t>Line 2 - Line 9</t>
  </si>
  <si>
    <t>Line 3 - Line 10</t>
  </si>
  <si>
    <t>Line 4 - Line 11</t>
  </si>
  <si>
    <t>Line 5 -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</si>
  <si>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</si>
  <si>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</si>
  <si>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</si>
  <si>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</si>
  <si>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</si>
  <si>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</si>
  <si>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</si>
  <si>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23 - Line 24</t>
  </si>
  <si>
    <t>The Incentive ROE Transmission plant and depreciation reserve will be tracked and shown for each incentive project and lines 23 through 25 will be repeated for each project.</t>
  </si>
  <si>
    <t>Pg6 Rev Statement AH; Line 10</t>
  </si>
  <si>
    <t>Pg6 Rev Statement AH; Line 33</t>
  </si>
  <si>
    <t>Negative of Statement AH; Line 16</t>
  </si>
  <si>
    <t>Statement AK; Line 13</t>
  </si>
  <si>
    <t>Statement AK; Line 20</t>
  </si>
  <si>
    <t>Pg5.3 Rev Stmt AV; Line 66</t>
  </si>
  <si>
    <t>Line 15 + Line 19 + Line 23 + (Sum Lines 25 thru 28)</t>
  </si>
  <si>
    <t>Statement AV; Page 4; Line 32</t>
  </si>
  <si>
    <t>Statement AV; Page 4; Line 66</t>
  </si>
  <si>
    <t>Line 1 + Line 5 + Line 9</t>
  </si>
  <si>
    <t>Statement AV; Page 3; Line 32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</si>
  <si>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</si>
  <si>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Pg5 Rev Statement AF; Line 7</t>
  </si>
  <si>
    <t>Pg7 Rev Statement AL; Line 19</t>
  </si>
  <si>
    <t>Line 2 Minus Line 9</t>
  </si>
  <si>
    <t>Line 3 Minus Line 10</t>
  </si>
  <si>
    <t>Line 4 Minus Line 11</t>
  </si>
  <si>
    <t>Line 5 Minus Line 12</t>
  </si>
  <si>
    <t>Line 23 Minus Line 24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</si>
  <si>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</si>
  <si>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</si>
  <si>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</si>
  <si>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</si>
  <si>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</si>
  <si>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</si>
  <si>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</si>
  <si>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Statement AH; Line 9</t>
  </si>
  <si>
    <t>Statement AH; Line 31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</si>
  <si>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</si>
  <si>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</si>
  <si>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</si>
  <si>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</si>
  <si>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Transmission Related Accum. Def. Inc. Taxes </t>
    </r>
    <r>
      <rPr>
        <vertAlign val="superscript"/>
        <sz val="12"/>
        <rFont val="Times New Roman"/>
        <family val="1"/>
      </rPr>
      <t>2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</si>
  <si>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</si>
  <si>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3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</si>
  <si>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</si>
  <si>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Base Period &amp; True-Up Period 12 - Months Ending December 31, 2023</t>
  </si>
  <si>
    <t>Pg6 True-Up Stmt AV; Page 3; Line 32</t>
  </si>
  <si>
    <t>Pg6 True-Up Stmt AV; Page 3; Line 66</t>
  </si>
  <si>
    <t>Items in BOLD have changed due to clearing the ROE Adder to zero for the ER25-270 TO6 Cycle 1 filing.</t>
  </si>
  <si>
    <t>Pg6 True-up Stmt AV; Page 4; Line 32</t>
  </si>
  <si>
    <t>Pg6 True-Up Stmt AV; Page 4; Line 66</t>
  </si>
  <si>
    <t>Pg5 Rev Stmt AV; Page 3; Line 32</t>
  </si>
  <si>
    <r>
      <t xml:space="preserve">As Filed TO6 C1 </t>
    </r>
    <r>
      <rPr>
        <b/>
        <vertAlign val="superscript"/>
        <sz val="12"/>
        <rFont val="Times New Roman"/>
        <family val="1"/>
      </rPr>
      <t>1</t>
    </r>
  </si>
  <si>
    <t xml:space="preserve">Revised TO6 C1 </t>
  </si>
  <si>
    <t>Amounts for TO6 C1 are as filed in docket ER25-270.</t>
  </si>
  <si>
    <t>Estimated FERC Interest rates</t>
  </si>
  <si>
    <t>Source: As Filed TO6 Cycle 1; Rev Stmt AV; ER25-270</t>
  </si>
  <si>
    <t>Items in BOLD have changed for AFUDC adjustments resulting from TO6 settlement negotiations and capital related cost adjustments discovered as part of the Transmission Project Review process.</t>
  </si>
  <si>
    <t>Source: As Filed TO6 Cycle 1; BK-1 TO6 C1_Revised; ER25-270</t>
  </si>
  <si>
    <t>Total BTRR Adjustment Including Franchise Fees Expense (CAISO)</t>
  </si>
  <si>
    <t>Total BTRR Adjustment Including FF&amp;U (Non CAISO)</t>
  </si>
  <si>
    <t>TO6 Cycle 1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</si>
  <si>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</si>
  <si>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TO6 Cycle 1 filing for approximately ($1,532K), for a true-up to estimated funds associated with the CAISO Adder's impact on AFUDC and project charges inadvertently included in rate base in prior periods.</t>
  </si>
  <si>
    <t>BTRR Adjustment due to TO6 Cycle 1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</si>
</sst>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7" formatCode="0.0000%"/>
    <numFmt numFmtId="168" formatCode="0.000%"/>
    <numFmt numFmtId="169" formatCode="00000"/>
    <numFmt numFmtId="170" formatCode="0.0"/>
    <numFmt numFmtId="171" formatCode="_(&quot;$&quot;* #,##0,_);_(&quot;$&quot;* \(#,##0,\);_(&quot;$&quot;* &quot;-&quot;??_);_(@_)"/>
    <numFmt numFmtId="172" formatCode="&quot;$&quot;#,##0,_);[Red]\(&quot;$&quot;#,##0,\)"/>
    <numFmt numFmtId="173" formatCode="0.000000000%"/>
    <numFmt numFmtId="174" formatCode="#,##0.0_);\(#,##0.0\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trike/>
      <sz val="12"/>
      <name val="Times New Roman"/>
      <family val="1"/>
    </font>
    <font>
      <sz val="12"/>
      <color rgb="FFFF0000"/>
      <name val="Times New Roman"/>
      <family val="1"/>
    </font>
    <font>
      <b/>
      <vertAlign val="superscript"/>
      <sz val="12"/>
      <name val="Times New Roman"/>
      <family val="1"/>
    </font>
    <font>
      <u/>
      <vertAlign val="subscript"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trike/>
      <sz val="12"/>
      <color rgb="FFFF0000"/>
      <name val="Times New Roman"/>
      <family val="1"/>
    </font>
    <font>
      <b/>
      <sz val="11"/>
      <color rgb="FFFF0000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name val="Arial"/>
      <family val="2"/>
    </font>
    <font>
      <b/>
      <vertAlign val="superscript"/>
      <sz val="1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name val="Calibri"/>
      <family val="2"/>
    </font>
    <font>
      <b/>
      <vertAlign val="subscript"/>
      <sz val="12"/>
      <name val="Times New Roman"/>
      <family val="1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i/>
      <sz val="12"/>
      <color rgb="FFFF0000"/>
      <name val="Times New Roman"/>
      <family val="1"/>
    </font>
    <font>
      <sz val="12"/>
      <name val="Calibri"/>
      <family val="2"/>
    </font>
    <font>
      <b/>
      <vertAlign val="superscript"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3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2" fillId="3" borderId="0" xfId="0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165" fontId="2" fillId="3" borderId="0" xfId="0" applyNumberFormat="1" applyFont="1" applyFill="1" applyAlignment="1" applyProtection="1">
      <alignment vertical="center"/>
      <protection locked="0"/>
    </xf>
    <xf numFmtId="165" fontId="2" fillId="3" borderId="1" xfId="0" applyNumberFormat="1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2" xfId="0" applyNumberFormat="1" applyFont="1" applyBorder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0" fontId="2" fillId="0" borderId="3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0" fontId="2" fillId="2" borderId="0" xfId="0" applyNumberFormat="1" applyFont="1" applyFill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10" fontId="2" fillId="2" borderId="0" xfId="0" applyNumberFormat="1" applyFont="1" applyFill="1" applyAlignment="1">
      <alignment vertical="center"/>
    </xf>
    <xf numFmtId="10" fontId="2" fillId="0" borderId="5" xfId="0" applyNumberFormat="1" applyFont="1" applyBorder="1" applyAlignment="1">
      <alignment horizontal="right" vertical="center"/>
    </xf>
    <xf numFmtId="10" fontId="2" fillId="4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5" fontId="2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5" fontId="2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6" fontId="2" fillId="0" borderId="0" xfId="0" applyNumberFormat="1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right" vertical="center"/>
    </xf>
    <xf numFmtId="10" fontId="2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9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2" fillId="0" borderId="3" xfId="0" applyNumberFormat="1" applyFont="1" applyBorder="1" applyAlignment="1">
      <alignment horizontal="right" vertical="center"/>
    </xf>
    <xf numFmtId="164" fontId="2" fillId="4" borderId="0" xfId="0" applyNumberFormat="1" applyFont="1" applyFill="1" applyAlignment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right" vertical="center"/>
    </xf>
    <xf numFmtId="10" fontId="2" fillId="3" borderId="3" xfId="3" applyNumberFormat="1" applyFont="1" applyFill="1" applyBorder="1" applyAlignment="1">
      <alignment vertical="center"/>
    </xf>
    <xf numFmtId="164" fontId="2" fillId="0" borderId="0" xfId="2" applyNumberFormat="1" applyFont="1" applyFill="1" applyAlignment="1">
      <alignment vertical="center"/>
    </xf>
    <xf numFmtId="10" fontId="2" fillId="0" borderId="0" xfId="3" applyNumberFormat="1" applyFont="1" applyFill="1" applyAlignment="1">
      <alignment horizontal="right" vertical="center"/>
    </xf>
    <xf numFmtId="10" fontId="2" fillId="0" borderId="0" xfId="3" applyNumberFormat="1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10" fontId="2" fillId="0" borderId="1" xfId="3" applyNumberFormat="1" applyFont="1" applyFill="1" applyBorder="1" applyAlignment="1">
      <alignment horizontal="right" vertical="center"/>
    </xf>
    <xf numFmtId="10" fontId="2" fillId="0" borderId="1" xfId="3" applyNumberFormat="1" applyFont="1" applyBorder="1" applyAlignment="1">
      <alignment horizontal="right" vertical="center"/>
    </xf>
    <xf numFmtId="10" fontId="2" fillId="0" borderId="0" xfId="3" applyNumberFormat="1" applyFont="1" applyBorder="1" applyAlignment="1">
      <alignment horizontal="right" vertical="center"/>
    </xf>
    <xf numFmtId="10" fontId="2" fillId="0" borderId="3" xfId="3" applyNumberFormat="1" applyFont="1" applyFill="1" applyBorder="1" applyAlignment="1">
      <alignment horizontal="right" vertical="center"/>
    </xf>
    <xf numFmtId="10" fontId="2" fillId="0" borderId="3" xfId="3" applyNumberFormat="1" applyFont="1" applyBorder="1" applyAlignment="1">
      <alignment horizontal="right" vertical="center"/>
    </xf>
    <xf numFmtId="10" fontId="2" fillId="0" borderId="5" xfId="3" applyNumberFormat="1" applyFont="1" applyBorder="1" applyAlignment="1">
      <alignment horizontal="right" vertical="center"/>
    </xf>
    <xf numFmtId="10" fontId="2" fillId="2" borderId="3" xfId="3" applyNumberFormat="1" applyFont="1" applyFill="1" applyBorder="1" applyAlignment="1">
      <alignment horizontal="right" vertical="center"/>
    </xf>
    <xf numFmtId="10" fontId="2" fillId="0" borderId="0" xfId="3" applyNumberFormat="1" applyFont="1" applyFill="1" applyBorder="1" applyAlignment="1">
      <alignment horizontal="right" vertical="center"/>
    </xf>
    <xf numFmtId="170" fontId="3" fillId="0" borderId="0" xfId="0" applyNumberFormat="1" applyFont="1" applyAlignment="1">
      <alignment horizontal="center" vertical="center"/>
    </xf>
    <xf numFmtId="9" fontId="2" fillId="3" borderId="1" xfId="0" applyNumberFormat="1" applyFont="1" applyFill="1" applyBorder="1" applyAlignment="1">
      <alignment horizontal="right" vertical="center"/>
    </xf>
    <xf numFmtId="44" fontId="2" fillId="0" borderId="0" xfId="2" applyFont="1" applyFill="1" applyAlignment="1">
      <alignment horizontal="right" vertical="center"/>
    </xf>
    <xf numFmtId="10" fontId="2" fillId="2" borderId="0" xfId="3" applyNumberFormat="1" applyFont="1" applyFill="1" applyAlignment="1">
      <alignment horizontal="right" vertical="center"/>
    </xf>
    <xf numFmtId="164" fontId="2" fillId="4" borderId="0" xfId="2" applyNumberFormat="1" applyFont="1" applyFill="1" applyAlignment="1">
      <alignment horizontal="right" vertical="center"/>
    </xf>
    <xf numFmtId="164" fontId="2" fillId="2" borderId="0" xfId="2" applyNumberFormat="1" applyFont="1" applyFill="1" applyAlignment="1">
      <alignment horizontal="right" vertical="center"/>
    </xf>
    <xf numFmtId="10" fontId="2" fillId="0" borderId="0" xfId="3" applyNumberFormat="1" applyFont="1" applyAlignment="1">
      <alignment vertical="center"/>
    </xf>
    <xf numFmtId="0" fontId="2" fillId="3" borderId="1" xfId="3" applyNumberFormat="1" applyFont="1" applyFill="1" applyBorder="1" applyAlignment="1">
      <alignment horizontal="right" vertical="center"/>
    </xf>
    <xf numFmtId="167" fontId="2" fillId="0" borderId="1" xfId="3" applyNumberFormat="1" applyFont="1" applyBorder="1" applyAlignment="1">
      <alignment horizontal="right" vertical="center"/>
    </xf>
    <xf numFmtId="167" fontId="2" fillId="0" borderId="0" xfId="3" applyNumberFormat="1" applyFont="1" applyAlignment="1">
      <alignment horizontal="right" vertical="center"/>
    </xf>
    <xf numFmtId="164" fontId="2" fillId="2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right" vertical="center"/>
    </xf>
    <xf numFmtId="167" fontId="2" fillId="2" borderId="0" xfId="3" applyNumberFormat="1" applyFont="1" applyFill="1" applyAlignment="1">
      <alignment horizontal="right" vertical="center"/>
    </xf>
    <xf numFmtId="167" fontId="2" fillId="0" borderId="0" xfId="3" applyNumberFormat="1" applyFont="1" applyFill="1" applyAlignment="1">
      <alignment horizontal="right" vertical="center"/>
    </xf>
    <xf numFmtId="9" fontId="2" fillId="0" borderId="0" xfId="3" applyFont="1" applyAlignment="1">
      <alignment horizontal="right" vertical="center"/>
    </xf>
    <xf numFmtId="167" fontId="2" fillId="0" borderId="0" xfId="3" applyNumberFormat="1" applyFont="1" applyBorder="1" applyAlignment="1">
      <alignment horizontal="right" vertical="center"/>
    </xf>
    <xf numFmtId="167" fontId="2" fillId="2" borderId="1" xfId="3" applyNumberFormat="1" applyFont="1" applyFill="1" applyBorder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5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 wrapText="1"/>
    </xf>
    <xf numFmtId="164" fontId="2" fillId="3" borderId="0" xfId="2" applyNumberFormat="1" applyFont="1" applyFill="1" applyAlignment="1">
      <alignment horizontal="center" vertical="center"/>
    </xf>
    <xf numFmtId="9" fontId="2" fillId="2" borderId="1" xfId="3" applyFont="1" applyFill="1" applyBorder="1" applyAlignment="1">
      <alignment horizontal="right" vertical="center"/>
    </xf>
    <xf numFmtId="10" fontId="2" fillId="2" borderId="1" xfId="3" applyNumberFormat="1" applyFont="1" applyFill="1" applyBorder="1" applyAlignment="1">
      <alignment horizontal="right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1" fontId="2" fillId="0" borderId="0" xfId="4" applyNumberFormat="1" applyFont="1" applyAlignment="1">
      <alignment horizontal="center" vertical="center"/>
    </xf>
    <xf numFmtId="10" fontId="2" fillId="3" borderId="0" xfId="3" applyNumberFormat="1" applyFont="1" applyFill="1" applyBorder="1"/>
    <xf numFmtId="165" fontId="11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10" fontId="11" fillId="0" borderId="0" xfId="3" applyNumberFormat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0" fontId="2" fillId="0" borderId="1" xfId="4" applyFont="1" applyBorder="1" applyAlignment="1">
      <alignment horizontal="left" vertical="center"/>
    </xf>
    <xf numFmtId="1" fontId="2" fillId="0" borderId="1" xfId="4" applyNumberFormat="1" applyFont="1" applyBorder="1" applyAlignment="1">
      <alignment horizontal="center" vertical="center"/>
    </xf>
    <xf numFmtId="10" fontId="2" fillId="3" borderId="1" xfId="3" applyNumberFormat="1" applyFont="1" applyFill="1" applyBorder="1"/>
    <xf numFmtId="165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165" fontId="11" fillId="0" borderId="0" xfId="1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1" fontId="2" fillId="0" borderId="0" xfId="5" applyNumberFormat="1" applyFont="1" applyAlignment="1">
      <alignment horizontal="center" vertical="center"/>
    </xf>
    <xf numFmtId="0" fontId="2" fillId="0" borderId="1" xfId="5" applyFont="1" applyBorder="1" applyAlignment="1">
      <alignment horizontal="left" vertical="center"/>
    </xf>
    <xf numFmtId="1" fontId="2" fillId="0" borderId="1" xfId="5" applyNumberFormat="1" applyFont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1" xfId="1" applyNumberFormat="1" applyFont="1" applyFill="1" applyBorder="1" applyAlignment="1">
      <alignment vertical="center"/>
    </xf>
    <xf numFmtId="164" fontId="11" fillId="0" borderId="3" xfId="2" applyNumberFormat="1" applyFont="1" applyFill="1" applyBorder="1" applyAlignment="1">
      <alignment vertical="center"/>
    </xf>
    <xf numFmtId="171" fontId="11" fillId="0" borderId="0" xfId="2" applyNumberFormat="1" applyFont="1" applyBorder="1" applyAlignment="1">
      <alignment vertical="center"/>
    </xf>
    <xf numFmtId="171" fontId="11" fillId="0" borderId="0" xfId="2" applyNumberFormat="1" applyFont="1" applyAlignment="1">
      <alignment vertical="center"/>
    </xf>
    <xf numFmtId="164" fontId="2" fillId="0" borderId="3" xfId="2" applyNumberFormat="1" applyFont="1" applyFill="1" applyBorder="1" applyAlignment="1">
      <alignment vertical="center"/>
    </xf>
    <xf numFmtId="171" fontId="2" fillId="0" borderId="0" xfId="2" applyNumberFormat="1" applyFont="1" applyFill="1" applyAlignment="1">
      <alignment vertical="center"/>
    </xf>
    <xf numFmtId="172" fontId="11" fillId="0" borderId="0" xfId="0" applyNumberFormat="1" applyFont="1" applyAlignment="1">
      <alignment vertical="center"/>
    </xf>
    <xf numFmtId="172" fontId="2" fillId="0" borderId="0" xfId="0" applyNumberFormat="1" applyFont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6" fillId="0" borderId="0" xfId="7" applyFont="1"/>
    <xf numFmtId="0" fontId="17" fillId="0" borderId="0" xfId="7" applyFont="1" applyAlignment="1">
      <alignment horizontal="centerContinuous" vertical="justify"/>
    </xf>
    <xf numFmtId="0" fontId="3" fillId="0" borderId="0" xfId="7" applyFont="1" applyAlignment="1">
      <alignment horizontal="centerContinuous" vertical="justify"/>
    </xf>
    <xf numFmtId="0" fontId="18" fillId="0" borderId="0" xfId="7" applyFont="1" applyAlignment="1">
      <alignment horizontal="centerContinuous" vertical="center"/>
    </xf>
    <xf numFmtId="0" fontId="17" fillId="0" borderId="0" xfId="7" applyFont="1" applyAlignment="1">
      <alignment horizontal="centerContinuous"/>
    </xf>
    <xf numFmtId="0" fontId="19" fillId="0" borderId="0" xfId="0" applyFont="1"/>
    <xf numFmtId="0" fontId="2" fillId="0" borderId="0" xfId="7" applyFont="1"/>
    <xf numFmtId="0" fontId="9" fillId="0" borderId="0" xfId="7" quotePrefix="1" applyFont="1" applyAlignment="1">
      <alignment horizontal="center"/>
    </xf>
    <xf numFmtId="0" fontId="9" fillId="0" borderId="0" xfId="7" applyFont="1"/>
    <xf numFmtId="0" fontId="2" fillId="0" borderId="0" xfId="0" applyFont="1" applyAlignment="1">
      <alignment horizontal="center"/>
    </xf>
    <xf numFmtId="0" fontId="9" fillId="0" borderId="0" xfId="7" applyFont="1" applyAlignment="1">
      <alignment horizontal="center"/>
    </xf>
    <xf numFmtId="0" fontId="3" fillId="0" borderId="0" xfId="7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7" applyFont="1" applyAlignment="1">
      <alignment horizontal="center"/>
    </xf>
    <xf numFmtId="164" fontId="2" fillId="0" borderId="0" xfId="8" applyNumberFormat="1" applyFont="1"/>
    <xf numFmtId="165" fontId="2" fillId="0" borderId="0" xfId="9" applyNumberFormat="1" applyFont="1"/>
    <xf numFmtId="0" fontId="11" fillId="0" borderId="0" xfId="7" applyFont="1" applyAlignment="1">
      <alignment horizontal="center"/>
    </xf>
    <xf numFmtId="165" fontId="2" fillId="0" borderId="0" xfId="9" applyNumberFormat="1" applyFont="1" applyBorder="1"/>
    <xf numFmtId="0" fontId="2" fillId="0" borderId="0" xfId="7" applyFont="1" applyAlignment="1">
      <alignment horizontal="left"/>
    </xf>
    <xf numFmtId="165" fontId="2" fillId="0" borderId="0" xfId="1" applyNumberFormat="1" applyFont="1" applyBorder="1"/>
    <xf numFmtId="165" fontId="2" fillId="0" borderId="0" xfId="1" applyNumberFormat="1" applyFont="1"/>
    <xf numFmtId="165" fontId="2" fillId="0" borderId="1" xfId="1" applyNumberFormat="1" applyFont="1" applyBorder="1"/>
    <xf numFmtId="0" fontId="3" fillId="0" borderId="0" xfId="7" applyFont="1"/>
    <xf numFmtId="164" fontId="2" fillId="0" borderId="0" xfId="7" applyNumberFormat="1" applyFont="1"/>
    <xf numFmtId="164" fontId="3" fillId="0" borderId="3" xfId="8" applyNumberFormat="1" applyFont="1" applyBorder="1"/>
    <xf numFmtId="0" fontId="20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0" fontId="11" fillId="0" borderId="0" xfId="7" applyFont="1"/>
    <xf numFmtId="165" fontId="2" fillId="0" borderId="1" xfId="1" applyNumberFormat="1" applyFont="1" applyFill="1" applyBorder="1"/>
    <xf numFmtId="165" fontId="2" fillId="0" borderId="1" xfId="9" applyNumberFormat="1" applyFont="1" applyFill="1" applyBorder="1"/>
    <xf numFmtId="0" fontId="3" fillId="0" borderId="0" xfId="0" quotePrefix="1" applyFont="1" applyAlignment="1">
      <alignment horizontal="center" vertical="center"/>
    </xf>
    <xf numFmtId="37" fontId="10" fillId="0" borderId="0" xfId="0" applyNumberFormat="1" applyFont="1" applyAlignment="1">
      <alignment horizontal="left" vertical="center"/>
    </xf>
    <xf numFmtId="164" fontId="2" fillId="0" borderId="6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10" fillId="0" borderId="0" xfId="0" applyFont="1"/>
    <xf numFmtId="0" fontId="22" fillId="0" borderId="0" xfId="0" applyFont="1" applyAlignment="1">
      <alignment horizontal="center"/>
    </xf>
    <xf numFmtId="167" fontId="2" fillId="0" borderId="0" xfId="0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0" fontId="3" fillId="0" borderId="0" xfId="0" applyFont="1"/>
    <xf numFmtId="174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6" fontId="2" fillId="0" borderId="0" xfId="0" applyNumberFormat="1" applyFont="1" applyAlignment="1">
      <alignment horizontal="right" vertical="center"/>
    </xf>
    <xf numFmtId="164" fontId="2" fillId="2" borderId="1" xfId="2" applyNumberFormat="1" applyFont="1" applyFill="1" applyBorder="1" applyAlignment="1">
      <alignment horizontal="right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3" xfId="0" quotePrefix="1" applyNumberFormat="1" applyFont="1" applyBorder="1" applyAlignment="1">
      <alignment horizontal="right" vertical="center"/>
    </xf>
    <xf numFmtId="164" fontId="2" fillId="0" borderId="0" xfId="0" quotePrefix="1" applyNumberFormat="1" applyFont="1" applyAlignment="1">
      <alignment horizontal="right" vertical="center"/>
    </xf>
    <xf numFmtId="0" fontId="7" fillId="0" borderId="0" xfId="0" quotePrefix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2" borderId="0" xfId="0" quotePrefix="1" applyNumberFormat="1" applyFont="1" applyFill="1" applyAlignment="1">
      <alignment horizontal="right" vertical="center"/>
    </xf>
    <xf numFmtId="167" fontId="2" fillId="2" borderId="0" xfId="3" quotePrefix="1" applyNumberFormat="1" applyFont="1" applyFill="1" applyAlignment="1">
      <alignment horizontal="right" vertical="center"/>
    </xf>
    <xf numFmtId="44" fontId="2" fillId="2" borderId="1" xfId="2" quotePrefix="1" applyFont="1" applyFill="1" applyBorder="1" applyAlignment="1">
      <alignment horizontal="right" vertical="center"/>
    </xf>
    <xf numFmtId="164" fontId="2" fillId="0" borderId="2" xfId="2" quotePrefix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Alignment="1">
      <alignment horizontal="right" vertical="center"/>
    </xf>
    <xf numFmtId="164" fontId="2" fillId="2" borderId="1" xfId="2" quotePrefix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43" fontId="2" fillId="0" borderId="0" xfId="0" applyNumberFormat="1" applyFont="1" applyAlignment="1">
      <alignment horizontal="right" vertical="center"/>
    </xf>
    <xf numFmtId="44" fontId="2" fillId="0" borderId="2" xfId="2" applyFont="1" applyFill="1" applyBorder="1" applyAlignment="1">
      <alignment horizontal="right" vertical="center"/>
    </xf>
    <xf numFmtId="44" fontId="2" fillId="0" borderId="0" xfId="2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44" fontId="2" fillId="0" borderId="4" xfId="2" applyFont="1" applyFill="1" applyBorder="1" applyAlignment="1">
      <alignment horizontal="right" vertical="center"/>
    </xf>
    <xf numFmtId="44" fontId="2" fillId="2" borderId="0" xfId="2" applyFont="1" applyFill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164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0" xfId="0" applyNumberFormat="1" applyFont="1" applyFill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vertical="center"/>
    </xf>
    <xf numFmtId="165" fontId="2" fillId="2" borderId="1" xfId="1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horizontal="left" vertical="center"/>
    </xf>
    <xf numFmtId="6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165" fontId="2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2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3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7" fontId="2" fillId="2" borderId="0" xfId="0" quotePrefix="1" applyNumberFormat="1" applyFont="1" applyFill="1" applyAlignment="1">
      <alignment horizontal="right" vertical="center"/>
    </xf>
    <xf numFmtId="164" fontId="2" fillId="0" borderId="6" xfId="0" quotePrefix="1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174" fontId="3" fillId="0" borderId="0" xfId="0" applyNumberFormat="1" applyFont="1" applyAlignment="1">
      <alignment horizontal="center" wrapText="1"/>
    </xf>
    <xf numFmtId="0" fontId="30" fillId="0" borderId="0" xfId="0" applyFont="1" applyAlignment="1">
      <alignment horizontal="center"/>
    </xf>
    <xf numFmtId="5" fontId="2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65" fontId="2" fillId="0" borderId="0" xfId="0" applyNumberFormat="1" applyFont="1"/>
    <xf numFmtId="165" fontId="2" fillId="0" borderId="1" xfId="0" applyNumberFormat="1" applyFont="1" applyBorder="1"/>
    <xf numFmtId="164" fontId="2" fillId="0" borderId="0" xfId="12" applyNumberFormat="1" applyFont="1" applyFill="1" applyAlignment="1" applyProtection="1">
      <alignment horizontal="right"/>
    </xf>
    <xf numFmtId="164" fontId="2" fillId="0" borderId="1" xfId="12" applyNumberFormat="1" applyFont="1" applyFill="1" applyBorder="1" applyAlignment="1" applyProtection="1">
      <alignment horizontal="right"/>
    </xf>
    <xf numFmtId="9" fontId="2" fillId="0" borderId="0" xfId="3" applyFont="1"/>
    <xf numFmtId="164" fontId="2" fillId="0" borderId="1" xfId="2" applyNumberFormat="1" applyFont="1" applyBorder="1"/>
    <xf numFmtId="164" fontId="2" fillId="0" borderId="0" xfId="12" applyNumberFormat="1" applyFont="1" applyFill="1" applyBorder="1" applyAlignment="1" applyProtection="1">
      <alignment horizontal="right"/>
    </xf>
    <xf numFmtId="164" fontId="3" fillId="0" borderId="0" xfId="12" applyNumberFormat="1" applyFont="1" applyFill="1" applyBorder="1" applyAlignment="1" applyProtection="1">
      <alignment horizontal="right"/>
    </xf>
    <xf numFmtId="164" fontId="2" fillId="0" borderId="0" xfId="2" applyNumberFormat="1" applyFont="1"/>
    <xf numFmtId="164" fontId="2" fillId="0" borderId="0" xfId="12" quotePrefix="1" applyNumberFormat="1" applyFont="1" applyFill="1" applyBorder="1" applyAlignment="1">
      <alignment horizontal="right"/>
    </xf>
    <xf numFmtId="9" fontId="2" fillId="0" borderId="0" xfId="3" quotePrefix="1" applyFont="1" applyFill="1" applyBorder="1" applyAlignment="1">
      <alignment horizontal="right"/>
    </xf>
    <xf numFmtId="164" fontId="2" fillId="0" borderId="1" xfId="12" quotePrefix="1" applyNumberFormat="1" applyFont="1" applyFill="1" applyBorder="1" applyAlignment="1">
      <alignment horizontal="right"/>
    </xf>
    <xf numFmtId="164" fontId="2" fillId="0" borderId="4" xfId="12" quotePrefix="1" applyNumberFormat="1" applyFont="1" applyFill="1" applyBorder="1" applyAlignment="1">
      <alignment horizontal="right"/>
    </xf>
    <xf numFmtId="9" fontId="2" fillId="0" borderId="1" xfId="3" quotePrefix="1" applyFont="1" applyFill="1" applyBorder="1" applyAlignment="1">
      <alignment horizontal="right"/>
    </xf>
    <xf numFmtId="44" fontId="2" fillId="0" borderId="0" xfId="2" quotePrefix="1" applyFont="1" applyFill="1" applyBorder="1" applyAlignment="1">
      <alignment horizontal="right"/>
    </xf>
    <xf numFmtId="0" fontId="2" fillId="0" borderId="0" xfId="10" applyFont="1" applyAlignment="1">
      <alignment horizontal="center" vertical="center"/>
    </xf>
    <xf numFmtId="44" fontId="2" fillId="0" borderId="4" xfId="2" quotePrefix="1" applyFont="1" applyFill="1" applyBorder="1" applyAlignment="1">
      <alignment horizontal="right"/>
    </xf>
    <xf numFmtId="164" fontId="2" fillId="0" borderId="3" xfId="12" quotePrefix="1" applyNumberFormat="1" applyFont="1" applyFill="1" applyBorder="1" applyAlignment="1">
      <alignment horizontal="right"/>
    </xf>
    <xf numFmtId="164" fontId="2" fillId="0" borderId="0" xfId="2" applyNumberFormat="1" applyFont="1" applyBorder="1"/>
    <xf numFmtId="164" fontId="2" fillId="0" borderId="0" xfId="2" applyNumberFormat="1" applyFont="1" applyFill="1" applyBorder="1" applyAlignment="1" applyProtection="1">
      <alignment horizontal="center"/>
    </xf>
    <xf numFmtId="43" fontId="2" fillId="0" borderId="1" xfId="1" applyFont="1" applyBorder="1"/>
    <xf numFmtId="44" fontId="2" fillId="0" borderId="0" xfId="2" applyFont="1" applyFill="1" applyBorder="1" applyAlignment="1" applyProtection="1">
      <alignment horizontal="right"/>
    </xf>
    <xf numFmtId="44" fontId="2" fillId="0" borderId="1" xfId="2" applyFont="1" applyFill="1" applyBorder="1" applyAlignment="1" applyProtection="1">
      <alignment horizontal="right"/>
    </xf>
    <xf numFmtId="164" fontId="2" fillId="0" borderId="3" xfId="12" applyNumberFormat="1" applyFont="1" applyFill="1" applyBorder="1" applyAlignment="1" applyProtection="1">
      <alignment horizontal="right"/>
    </xf>
    <xf numFmtId="43" fontId="2" fillId="0" borderId="1" xfId="1" applyFont="1" applyFill="1" applyBorder="1" applyAlignment="1" applyProtection="1">
      <alignment horizontal="right"/>
    </xf>
    <xf numFmtId="164" fontId="2" fillId="0" borderId="2" xfId="12" applyNumberFormat="1" applyFont="1" applyFill="1" applyBorder="1" applyAlignment="1" applyProtection="1">
      <alignment horizontal="right"/>
    </xf>
    <xf numFmtId="164" fontId="2" fillId="0" borderId="4" xfId="12" applyNumberFormat="1" applyFont="1" applyFill="1" applyBorder="1" applyAlignment="1" applyProtection="1">
      <alignment horizontal="right"/>
    </xf>
    <xf numFmtId="43" fontId="2" fillId="0" borderId="0" xfId="1" applyFont="1" applyFill="1" applyBorder="1" applyAlignment="1" applyProtection="1">
      <alignment horizontal="right"/>
    </xf>
    <xf numFmtId="43" fontId="2" fillId="0" borderId="0" xfId="1" applyFont="1" applyAlignment="1">
      <alignment vertical="center"/>
    </xf>
    <xf numFmtId="167" fontId="3" fillId="2" borderId="0" xfId="3" applyNumberFormat="1" applyFont="1" applyFill="1" applyBorder="1" applyAlignment="1">
      <alignment horizontal="right" vertical="center"/>
    </xf>
    <xf numFmtId="164" fontId="3" fillId="0" borderId="0" xfId="2" applyNumberFormat="1" applyFont="1" applyFill="1" applyAlignment="1">
      <alignment horizontal="right" vertical="center"/>
    </xf>
    <xf numFmtId="167" fontId="3" fillId="2" borderId="1" xfId="3" applyNumberFormat="1" applyFont="1" applyFill="1" applyBorder="1" applyAlignment="1">
      <alignment horizontal="right" vertical="center"/>
    </xf>
    <xf numFmtId="164" fontId="2" fillId="0" borderId="0" xfId="8" applyNumberFormat="1" applyFont="1" applyFill="1"/>
    <xf numFmtId="164" fontId="2" fillId="0" borderId="1" xfId="0" applyNumberFormat="1" applyFont="1" applyBorder="1" applyAlignment="1">
      <alignment horizontal="right" vertical="center"/>
    </xf>
    <xf numFmtId="10" fontId="3" fillId="3" borderId="3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0" applyNumberFormat="1" applyFont="1" applyBorder="1" applyAlignment="1">
      <alignment horizontal="right" vertical="center"/>
    </xf>
    <xf numFmtId="10" fontId="3" fillId="0" borderId="3" xfId="0" applyNumberFormat="1" applyFont="1" applyBorder="1" applyAlignment="1">
      <alignment horizontal="right" vertical="center"/>
    </xf>
    <xf numFmtId="164" fontId="32" fillId="0" borderId="0" xfId="0" applyNumberFormat="1" applyFont="1" applyAlignment="1">
      <alignment vertical="center"/>
    </xf>
    <xf numFmtId="10" fontId="6" fillId="5" borderId="0" xfId="3" applyNumberFormat="1" applyFont="1" applyFill="1" applyBorder="1"/>
    <xf numFmtId="10" fontId="6" fillId="5" borderId="1" xfId="3" applyNumberFormat="1" applyFont="1" applyFill="1" applyBorder="1"/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10" fontId="3" fillId="2" borderId="3" xfId="0" applyNumberFormat="1" applyFont="1" applyFill="1" applyBorder="1" applyAlignment="1">
      <alignment horizontal="right" vertical="center"/>
    </xf>
    <xf numFmtId="10" fontId="3" fillId="2" borderId="0" xfId="3" applyNumberFormat="1" applyFont="1" applyFill="1" applyAlignment="1">
      <alignment horizontal="right" vertical="center"/>
    </xf>
    <xf numFmtId="167" fontId="3" fillId="0" borderId="1" xfId="3" applyNumberFormat="1" applyFont="1" applyBorder="1" applyAlignment="1">
      <alignment horizontal="right" vertical="center"/>
    </xf>
    <xf numFmtId="167" fontId="3" fillId="2" borderId="0" xfId="3" applyNumberFormat="1" applyFont="1" applyFill="1" applyAlignment="1">
      <alignment horizontal="right" vertical="center"/>
    </xf>
    <xf numFmtId="167" fontId="3" fillId="0" borderId="3" xfId="3" applyNumberFormat="1" applyFont="1" applyBorder="1" applyAlignment="1">
      <alignment horizontal="right" vertical="center"/>
    </xf>
    <xf numFmtId="167" fontId="2" fillId="2" borderId="0" xfId="3" applyNumberFormat="1" applyFont="1" applyFill="1" applyAlignment="1">
      <alignment vertical="center"/>
    </xf>
    <xf numFmtId="0" fontId="10" fillId="0" borderId="0" xfId="0" applyFont="1" applyAlignment="1">
      <alignment vertical="top" wrapText="1"/>
    </xf>
    <xf numFmtId="164" fontId="3" fillId="2" borderId="0" xfId="0" applyNumberFormat="1" applyFont="1" applyFill="1" applyAlignment="1">
      <alignment horizontal="right" vertical="center"/>
    </xf>
    <xf numFmtId="0" fontId="22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2" borderId="0" xfId="0" applyNumberFormat="1" applyFont="1" applyFill="1" applyAlignment="1" applyProtection="1">
      <alignment horizontal="right" vertical="center"/>
      <protection locked="0"/>
    </xf>
    <xf numFmtId="164" fontId="3" fillId="0" borderId="3" xfId="0" applyNumberFormat="1" applyFont="1" applyBorder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167" fontId="3" fillId="2" borderId="0" xfId="0" applyNumberFormat="1" applyFont="1" applyFill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 applyProtection="1">
      <alignment horizontal="right" vertical="center"/>
      <protection locked="0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9" fontId="2" fillId="0" borderId="0" xfId="3" applyFont="1" applyFill="1" applyBorder="1" applyAlignment="1" applyProtection="1">
      <alignment horizontal="right"/>
    </xf>
    <xf numFmtId="164" fontId="3" fillId="0" borderId="1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/>
    </xf>
    <xf numFmtId="0" fontId="31" fillId="0" borderId="0" xfId="7" applyFont="1"/>
    <xf numFmtId="0" fontId="3" fillId="0" borderId="0" xfId="0" quotePrefix="1" applyFont="1" applyAlignment="1">
      <alignment horizontal="center"/>
    </xf>
    <xf numFmtId="0" fontId="2" fillId="0" borderId="0" xfId="7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0" xfId="0" quotePrefix="1" applyFont="1" applyAlignment="1">
      <alignment horizontal="center" vertical="center"/>
    </xf>
  </cellXfs>
  <cellStyles count="13">
    <cellStyle name="Comma" xfId="1" builtinId="3"/>
    <cellStyle name="Comma 4" xfId="9" xr:uid="{FA01ACF4-DA3A-40B2-A2E5-736CEEF572A4}"/>
    <cellStyle name="Currency" xfId="2" builtinId="4"/>
    <cellStyle name="Currency 2" xfId="12" xr:uid="{DFFC1D57-95D8-476C-8ABF-EFA27D596C0E}"/>
    <cellStyle name="Currency 4" xfId="8" xr:uid="{24AA2CBA-90BD-4A79-A16B-18A029D1D12A}"/>
    <cellStyle name="Normal" xfId="0" builtinId="0"/>
    <cellStyle name="Normal 10 18" xfId="6" xr:uid="{E54A9A40-4B4C-4F9F-8D05-DEE88B5510A0}"/>
    <cellStyle name="Normal 2 2" xfId="4" xr:uid="{1E35B64A-FA05-47B5-B4B0-36CCCCD8372A}"/>
    <cellStyle name="Normal 2 2 2" xfId="5" xr:uid="{AAE6E173-029D-4C3C-812F-E9F1A58CC853}"/>
    <cellStyle name="Normal 4" xfId="7" xr:uid="{5D696A93-EBFA-4AE4-B267-EAF44CB76B66}"/>
    <cellStyle name="Normal 9" xfId="10" xr:uid="{4E1F0134-DF90-462D-A920-0CB38575A2E4}"/>
    <cellStyle name="Normal 9 8" xfId="11" xr:uid="{51D01AB9-7021-4FDB-B2A9-B5C9262AFE22}"/>
    <cellStyle name="Percent" xfId="3" builtinId="5"/>
  </cellStyles>
  <dxfs count="0"/>
  <tableStyles count="1" defaultTableStyle="TableStyleMedium2" defaultPivotStyle="PivotStyleLight16">
    <tableStyle name="Invisible" pivot="0" table="0" count="0" xr9:uid="{B97DE7C4-1570-4F3C-8FD4-14AEA9EB29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197DE1-E4A3-4FBF-A999-0829B48A483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2C7C076-54F4-40CE-8E9E-C668AD977D1A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5D29C11-B38B-4FA5-8BA2-984CBBB5C6EC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C6382F5-D602-4045-A70A-CF5DF0C51C74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B79BEC0D-0EE0-40DC-9C2C-73E1F1F6B87A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C251488-768F-43C6-9783-F83A8081EA33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B74BC31-7A6B-46C2-A963-38CC6610C15B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EB51E2C-F197-42C2-AA3E-69C7992967FC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BFD3B3F9-7C71-44D1-ABD6-034E4482BA3E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1E38900-4623-4C1C-A0D8-57291864D1D5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61B1EF0B-4E00-4E9D-943B-42AF679AC661}"/>
            </a:ext>
          </a:extLst>
        </xdr:cNvPr>
        <xdr:cNvSpPr>
          <a:spLocks noChangeShapeType="1"/>
        </xdr:cNvSpPr>
      </xdr:nvSpPr>
      <xdr:spPr bwMode="auto">
        <a:xfrm>
          <a:off x="1874839" y="26546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56CD28F7-E5C2-4BFB-9C05-B9BE1C71657D}"/>
            </a:ext>
          </a:extLst>
        </xdr:cNvPr>
        <xdr:cNvSpPr>
          <a:spLocks noChangeShapeType="1"/>
        </xdr:cNvSpPr>
      </xdr:nvSpPr>
      <xdr:spPr bwMode="auto">
        <a:xfrm>
          <a:off x="1731967" y="2913697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526095-DE0C-40C6-B31E-6D85091BE7D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5682A79F-68BD-419C-99F4-889AFA7206B6}"/>
            </a:ext>
          </a:extLst>
        </xdr:cNvPr>
        <xdr:cNvSpPr>
          <a:spLocks noChangeShapeType="1"/>
        </xdr:cNvSpPr>
      </xdr:nvSpPr>
      <xdr:spPr bwMode="auto">
        <a:xfrm>
          <a:off x="1874839" y="42948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B5EF5376-9C5A-4299-9F89-89F0AF2DFD51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316DECA9-1EDC-42D4-9D6F-AE85650BF6A1}"/>
            </a:ext>
          </a:extLst>
        </xdr:cNvPr>
        <xdr:cNvSpPr>
          <a:spLocks noChangeShapeType="1"/>
        </xdr:cNvSpPr>
      </xdr:nvSpPr>
      <xdr:spPr bwMode="auto">
        <a:xfrm>
          <a:off x="1874839" y="334518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EC4C0DA3-84EE-4974-87F9-72B68EE6388A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9" name="Line 1">
          <a:extLst>
            <a:ext uri="{FF2B5EF4-FFF2-40B4-BE49-F238E27FC236}">
              <a16:creationId xmlns:a16="http://schemas.microsoft.com/office/drawing/2014/main" id="{BC3CF248-EDEF-4DBE-8D67-CA320E50AED1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56C05A50-9DD1-45E7-A5F8-7C0AB7564B2A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A04B02BB-3A51-45AB-9FBF-655AC0EC54BF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77DBE070-BBB1-499A-8815-437D8DEDD85B}"/>
            </a:ext>
          </a:extLst>
        </xdr:cNvPr>
        <xdr:cNvSpPr>
          <a:spLocks noChangeShapeType="1"/>
        </xdr:cNvSpPr>
      </xdr:nvSpPr>
      <xdr:spPr bwMode="auto">
        <a:xfrm>
          <a:off x="1874839" y="498538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01B6EBA-2D5B-499D-99F0-6CD2A4B5AB34}"/>
            </a:ext>
          </a:extLst>
        </xdr:cNvPr>
        <xdr:cNvSpPr>
          <a:spLocks noChangeShapeType="1"/>
        </xdr:cNvSpPr>
      </xdr:nvSpPr>
      <xdr:spPr bwMode="auto">
        <a:xfrm>
          <a:off x="1731967" y="524470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546EBE76-579D-4732-B723-83B21B64D2CE}"/>
            </a:ext>
          </a:extLst>
        </xdr:cNvPr>
        <xdr:cNvSpPr>
          <a:spLocks noChangeShapeType="1"/>
        </xdr:cNvSpPr>
      </xdr:nvSpPr>
      <xdr:spPr bwMode="auto">
        <a:xfrm>
          <a:off x="1731967" y="360425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6C0077ED-2FD6-4AFE-9884-950E3977080C}"/>
            </a:ext>
          </a:extLst>
        </xdr:cNvPr>
        <xdr:cNvSpPr>
          <a:spLocks noChangeShapeType="1"/>
        </xdr:cNvSpPr>
      </xdr:nvSpPr>
      <xdr:spPr bwMode="auto">
        <a:xfrm>
          <a:off x="1731967" y="455390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A5A47B39-1B8F-4A77-823C-A90E22DD09B1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C0484F6F-03C6-47EA-BD76-3196B23C6AD0}"/>
            </a:ext>
          </a:extLst>
        </xdr:cNvPr>
        <xdr:cNvSpPr>
          <a:spLocks noChangeShapeType="1"/>
        </xdr:cNvSpPr>
      </xdr:nvSpPr>
      <xdr:spPr bwMode="auto">
        <a:xfrm>
          <a:off x="1731967" y="524446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6A739C-EF45-40BC-A3AF-7481D338267E}"/>
            </a:ext>
          </a:extLst>
        </xdr:cNvPr>
        <xdr:cNvSpPr>
          <a:spLocks noChangeShapeType="1"/>
        </xdr:cNvSpPr>
      </xdr:nvSpPr>
      <xdr:spPr bwMode="auto">
        <a:xfrm>
          <a:off x="1884364" y="26660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3966489-D221-4B7C-9277-274399BCF2C4}"/>
            </a:ext>
          </a:extLst>
        </xdr:cNvPr>
        <xdr:cNvSpPr>
          <a:spLocks noChangeShapeType="1"/>
        </xdr:cNvSpPr>
      </xdr:nvSpPr>
      <xdr:spPr bwMode="auto">
        <a:xfrm>
          <a:off x="1884364" y="422624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1389066</xdr:colOff>
      <xdr:row>141</xdr:row>
      <xdr:rowOff>190499</xdr:rowOff>
    </xdr:from>
    <xdr:to>
      <xdr:col>3</xdr:col>
      <xdr:colOff>11905</xdr:colOff>
      <xdr:row>142</xdr:row>
      <xdr:rowOff>-1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05F3A8A-DAC5-4D53-9BA8-83F79A1FD23C}"/>
            </a:ext>
          </a:extLst>
        </xdr:cNvPr>
        <xdr:cNvSpPr>
          <a:spLocks noChangeShapeType="1"/>
        </xdr:cNvSpPr>
      </xdr:nvSpPr>
      <xdr:spPr bwMode="auto">
        <a:xfrm flipV="1">
          <a:off x="1741491" y="29241749"/>
          <a:ext cx="3356764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460F084F-ED06-4F26-B9D0-8CDFD7A44FEE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DF0234B-6A71-41CC-B260-B37C6D0624A1}"/>
            </a:ext>
          </a:extLst>
        </xdr:cNvPr>
        <xdr:cNvSpPr>
          <a:spLocks noChangeShapeType="1"/>
        </xdr:cNvSpPr>
      </xdr:nvSpPr>
      <xdr:spPr bwMode="auto">
        <a:xfrm>
          <a:off x="1884364" y="335661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190500</xdr:rowOff>
    </xdr:from>
    <xdr:to>
      <xdr:col>3</xdr:col>
      <xdr:colOff>23813</xdr:colOff>
      <xdr:row>175</xdr:row>
      <xdr:rowOff>196453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3873275B-A85F-4720-B90D-193567D8D518}"/>
            </a:ext>
          </a:extLst>
        </xdr:cNvPr>
        <xdr:cNvSpPr>
          <a:spLocks noChangeShapeType="1"/>
        </xdr:cNvSpPr>
      </xdr:nvSpPr>
      <xdr:spPr bwMode="auto">
        <a:xfrm flipV="1">
          <a:off x="1741492" y="36147375"/>
          <a:ext cx="3368671" cy="595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8B627BE1-2918-4F0E-9950-EA1CAF23E4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661150-5B61-4ACC-B312-62DCBD5B797A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305888E6-7E87-4D53-BDEF-16E8E12AE39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788FC36A-9F0E-4D3B-80D2-A16574763389}"/>
            </a:ext>
          </a:extLst>
        </xdr:cNvPr>
        <xdr:cNvSpPr>
          <a:spLocks noChangeShapeType="1"/>
        </xdr:cNvSpPr>
      </xdr:nvSpPr>
      <xdr:spPr bwMode="auto">
        <a:xfrm>
          <a:off x="1884364" y="491680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202405</xdr:rowOff>
    </xdr:from>
    <xdr:to>
      <xdr:col>2</xdr:col>
      <xdr:colOff>312424</xdr:colOff>
      <xdr:row>256</xdr:row>
      <xdr:rowOff>7936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7DA49A9-3F7D-474D-8CE4-771B977391D4}"/>
            </a:ext>
          </a:extLst>
        </xdr:cNvPr>
        <xdr:cNvSpPr>
          <a:spLocks noChangeShapeType="1"/>
        </xdr:cNvSpPr>
      </xdr:nvSpPr>
      <xdr:spPr bwMode="auto">
        <a:xfrm>
          <a:off x="1741492" y="51761230"/>
          <a:ext cx="2619057" cy="555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BADCA0D6-8899-4788-9917-A7CB81F2A91C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597AC92C-E58F-4203-8DF9-B736BA1F8567}"/>
            </a:ext>
          </a:extLst>
        </xdr:cNvPr>
        <xdr:cNvSpPr>
          <a:spLocks noChangeShapeType="1"/>
        </xdr:cNvSpPr>
      </xdr:nvSpPr>
      <xdr:spPr bwMode="auto">
        <a:xfrm>
          <a:off x="1741492" y="44853224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F3148CB1-ED34-42E3-9C3E-1AFCB4E903EE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256</xdr:row>
      <xdr:rowOff>-1</xdr:rowOff>
    </xdr:from>
    <xdr:to>
      <xdr:col>2</xdr:col>
      <xdr:colOff>312424</xdr:colOff>
      <xdr:row>256</xdr:row>
      <xdr:rowOff>7936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498ECCE0-7EBE-46C8-AD42-4D5FF7F990CB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200024</xdr:rowOff>
    </xdr:from>
    <xdr:to>
      <xdr:col>2</xdr:col>
      <xdr:colOff>895350</xdr:colOff>
      <xdr:row>256</xdr:row>
      <xdr:rowOff>9525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BBD14A3A-F7B9-42E0-90B4-C8E34435B657}"/>
            </a:ext>
          </a:extLst>
        </xdr:cNvPr>
        <xdr:cNvSpPr>
          <a:spLocks noChangeShapeType="1"/>
        </xdr:cNvSpPr>
      </xdr:nvSpPr>
      <xdr:spPr bwMode="auto">
        <a:xfrm>
          <a:off x="1741492" y="517588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2</xdr:row>
      <xdr:rowOff>0</xdr:rowOff>
    </xdr:from>
    <xdr:to>
      <xdr:col>15</xdr:col>
      <xdr:colOff>351298</xdr:colOff>
      <xdr:row>203</xdr:row>
      <xdr:rowOff>99976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B1D570-9B5C-489E-E706-8FAE7B2B0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7" y="381000"/>
          <a:ext cx="9167214" cy="38390476"/>
        </a:xfrm>
        <a:prstGeom prst="rect">
          <a:avLst/>
        </a:prstGeom>
      </xdr:spPr>
    </xdr:pic>
    <xdr:clientData/>
  </xdr:twoCellAnchor>
  <xdr:twoCellAnchor editAs="oneCell">
    <xdr:from>
      <xdr:col>15</xdr:col>
      <xdr:colOff>582083</xdr:colOff>
      <xdr:row>2</xdr:row>
      <xdr:rowOff>95250</xdr:rowOff>
    </xdr:from>
    <xdr:to>
      <xdr:col>29</xdr:col>
      <xdr:colOff>159754</xdr:colOff>
      <xdr:row>15</xdr:row>
      <xdr:rowOff>77150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241DDE-0483-4073-B929-63AAF042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7916" y="476250"/>
          <a:ext cx="8171338" cy="24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personal/jlpham_semprautilities_com/Documents/JLPham/JLPham%20Transmission%20Department%20Notes/TO6%20C1%20Notes/TO6%20Cycle%201%20Formula%20Rate%20Spreadsheet%20-%20Final%20As%20Filed.xlsx" TargetMode="External"/><Relationship Id="rId2" Type="http://schemas.openxmlformats.org/officeDocument/2006/relationships/externalLinkPath" Target="https://sempra-my.sharepoint.com/personal/jlpham_semprautilities_com/Documents/JLPham/JLPham%20Transmission%20Department%20Notes/TO6%20C1%20Notes/TO6%20Cycle%201%20Formula%20Rate%20Spreadsheet%20-%20Final%20As%20Filed.xlsx" TargetMode="External"/><Relationship Id="rId1" Type="http://schemas.openxmlformats.org/officeDocument/2006/relationships/externalLinkPath" Target="/personal/jlpham_semprautilities_com/Documents/JLPham/JLPham%20Transmission%20Department%20Notes/TO6%20C1%20Notes/TO6%20Cycle%201%20Formula%20Rate%20Spreadsheet%20-%20Final%20As%20Fil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K-1 Retail TRR"/>
      <sheetName val="BK-2 ISO TRR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7"/>
      <sheetName val="AD-8"/>
      <sheetName val="AD-9"/>
      <sheetName val="AD-10"/>
      <sheetName val="Stmt AE"/>
      <sheetName val="AE-1"/>
      <sheetName val="AE-1A"/>
      <sheetName val="AE-1B"/>
      <sheetName val="AE-2"/>
      <sheetName val="AE-3"/>
      <sheetName val="AE-4"/>
      <sheetName val="AE-5"/>
      <sheetName val="Stmt AF"/>
      <sheetName val="AF-1"/>
      <sheetName val="AF-2"/>
      <sheetName val="AF-3"/>
      <sheetName val="AF-4"/>
      <sheetName val="Stmt AG"/>
      <sheetName val="AG-1"/>
      <sheetName val="AG-1A"/>
      <sheetName val="Stmt AH"/>
      <sheetName val="AH-1"/>
      <sheetName val="AH-2"/>
      <sheetName val="Stmt AI"/>
      <sheetName val="Stmt AJ"/>
      <sheetName val="AJ-1"/>
      <sheetName val="AJ-1A"/>
      <sheetName val="AJ-1B"/>
      <sheetName val="AJ-2"/>
      <sheetName val="AJ-2A"/>
      <sheetName val="AJ-3"/>
      <sheetName val="AJ-3A"/>
      <sheetName val="AJ-4"/>
      <sheetName val="AJ-4A"/>
      <sheetName val="AJ-5"/>
      <sheetName val="AJ-6"/>
      <sheetName val="AJ-7"/>
      <sheetName val="Stmt AK"/>
      <sheetName val="Stmt AL"/>
      <sheetName val="AL-1"/>
      <sheetName val="AL-2"/>
      <sheetName val="Stmt AM"/>
      <sheetName val="AM-1"/>
      <sheetName val="Stmt AQ"/>
      <sheetName val="Stmt AR"/>
      <sheetName val="AR-1"/>
      <sheetName val="Stmt AT"/>
      <sheetName val="AT-1"/>
      <sheetName val="Stmt AU"/>
      <sheetName val="AU-1"/>
      <sheetName val="Stmt AV"/>
      <sheetName val="AV-1A"/>
      <sheetName val="AV-1B"/>
      <sheetName val="Stmt Misc."/>
      <sheetName val="Misc.-1"/>
      <sheetName val="Misc.-1.1"/>
      <sheetName val="Order 864-1"/>
      <sheetName val="Order 864-2"/>
      <sheetName val="Order 864-3"/>
      <sheetName val="Order 864-4"/>
      <sheetName val="True-Up"/>
      <sheetName val="TO5 True-Up BK-1"/>
      <sheetName val="TO5 Stmt AF Proration"/>
      <sheetName val="True-Up Stmt AH"/>
      <sheetName val="True-Up AH-2"/>
      <sheetName val="True-Up Stmt AL"/>
      <sheetName val="True-Up Stmt AV"/>
      <sheetName val="True-Up Stmt Misc"/>
      <sheetName val="True-Up Misc.-1"/>
      <sheetName val="True-Up Misc.-1.1"/>
      <sheetName val="Interest TU BP"/>
      <sheetName val="Interest TU CY"/>
      <sheetName val="HV-LV Plant Study"/>
      <sheetName val="Summary of HV-LV Splits"/>
      <sheetName val="ET Forecast Capital Additions"/>
      <sheetName val="General &amp; Common Plant Addition"/>
      <sheetName val="Incentive Transmission Plant"/>
      <sheetName val="Incentive CWIP-A"/>
      <sheetName val="Incentive CWIP-B"/>
    </sheetNames>
    <sheetDataSet>
      <sheetData sheetId="0"/>
      <sheetData sheetId="1" refreshError="1"/>
      <sheetData sheetId="2">
        <row r="5">
          <cell r="B5" t="str">
            <v>Base Period &amp; True-Up Period 12 - Months Ending December 31, 2023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 refreshError="1"/>
      <sheetData sheetId="52"/>
      <sheetData sheetId="53" refreshError="1"/>
      <sheetData sheetId="54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D3FD-5AF3-471A-B64B-2784951F27CB}">
  <sheetPr>
    <pageSetUpPr fitToPage="1"/>
  </sheetPr>
  <dimension ref="A2:H42"/>
  <sheetViews>
    <sheetView tabSelected="1" zoomScaleNormal="100" workbookViewId="0">
      <selection activeCell="B29" sqref="B29"/>
    </sheetView>
  </sheetViews>
  <sheetFormatPr defaultColWidth="9.140625" defaultRowHeight="15" x14ac:dyDescent="0.25"/>
  <cols>
    <col min="1" max="1" width="4.85546875" style="158" bestFit="1" customWidth="1"/>
    <col min="2" max="2" width="71.5703125" style="158" customWidth="1"/>
    <col min="3" max="3" width="1.5703125" style="158" customWidth="1"/>
    <col min="4" max="4" width="20.85546875" style="158" customWidth="1"/>
    <col min="5" max="5" width="1.5703125" style="158" customWidth="1"/>
    <col min="6" max="6" width="45.140625" style="158" customWidth="1"/>
    <col min="7" max="7" width="4.85546875" style="158" customWidth="1"/>
    <col min="8" max="8" width="11.140625" style="158" customWidth="1"/>
    <col min="9" max="16384" width="9.140625" style="158"/>
  </cols>
  <sheetData>
    <row r="2" spans="1:8" ht="18.75" x14ac:dyDescent="0.25">
      <c r="B2" s="159" t="s">
        <v>220</v>
      </c>
      <c r="C2" s="159"/>
      <c r="D2" s="160"/>
      <c r="E2" s="160"/>
      <c r="F2" s="160"/>
    </row>
    <row r="3" spans="1:8" ht="21.75" x14ac:dyDescent="0.25">
      <c r="B3" s="161" t="s">
        <v>464</v>
      </c>
      <c r="C3" s="159"/>
      <c r="D3" s="160"/>
      <c r="E3" s="160"/>
      <c r="F3" s="160"/>
    </row>
    <row r="4" spans="1:8" ht="18.75" x14ac:dyDescent="0.3">
      <c r="B4" s="162" t="s">
        <v>234</v>
      </c>
      <c r="C4" s="159"/>
      <c r="D4" s="159"/>
      <c r="E4" s="159"/>
      <c r="F4" s="159"/>
    </row>
    <row r="5" spans="1:8" ht="15.75" x14ac:dyDescent="0.25">
      <c r="B5" s="333" t="s">
        <v>3</v>
      </c>
      <c r="C5" s="333"/>
      <c r="D5" s="333"/>
      <c r="E5" s="333"/>
      <c r="F5" s="333"/>
      <c r="G5" s="163"/>
      <c r="H5" s="163"/>
    </row>
    <row r="6" spans="1:8" ht="15.75" x14ac:dyDescent="0.25">
      <c r="B6" s="164"/>
      <c r="C6" s="164"/>
      <c r="D6" s="165"/>
      <c r="E6" s="166"/>
      <c r="F6" s="164"/>
      <c r="G6" s="164"/>
    </row>
    <row r="7" spans="1:8" ht="15.75" x14ac:dyDescent="0.25">
      <c r="A7" s="167" t="s">
        <v>4</v>
      </c>
      <c r="B7" s="168" t="s">
        <v>221</v>
      </c>
      <c r="C7" s="168"/>
      <c r="D7" s="168" t="s">
        <v>8</v>
      </c>
      <c r="E7" s="169"/>
      <c r="F7" s="168" t="s">
        <v>9</v>
      </c>
      <c r="G7" s="167" t="s">
        <v>4</v>
      </c>
    </row>
    <row r="8" spans="1:8" ht="15.75" x14ac:dyDescent="0.25">
      <c r="A8" s="170" t="s">
        <v>6</v>
      </c>
      <c r="B8" s="164"/>
      <c r="C8" s="164"/>
      <c r="D8" s="171"/>
      <c r="E8" s="171"/>
      <c r="F8" s="171"/>
      <c r="G8" s="170" t="s">
        <v>6</v>
      </c>
    </row>
    <row r="9" spans="1:8" ht="15.75" x14ac:dyDescent="0.25">
      <c r="A9" s="167">
        <v>1</v>
      </c>
      <c r="B9" s="166" t="s">
        <v>466</v>
      </c>
      <c r="C9" s="166"/>
      <c r="D9" s="171"/>
      <c r="E9" s="171"/>
      <c r="F9" s="171"/>
      <c r="G9" s="167">
        <v>1</v>
      </c>
    </row>
    <row r="10" spans="1:8" ht="15.75" x14ac:dyDescent="0.25">
      <c r="A10" s="167">
        <f>A9+1</f>
        <v>2</v>
      </c>
      <c r="B10" s="164" t="s">
        <v>222</v>
      </c>
      <c r="C10" s="169"/>
      <c r="D10" s="293">
        <f>'Pg2 BK-1 Comparison TO6 C1 '!I95</f>
        <v>-1156.2256519033108</v>
      </c>
      <c r="E10" s="172"/>
      <c r="F10" s="171" t="s">
        <v>223</v>
      </c>
      <c r="G10" s="167">
        <f>G9+1</f>
        <v>2</v>
      </c>
    </row>
    <row r="11" spans="1:8" ht="15.75" x14ac:dyDescent="0.25">
      <c r="A11" s="167">
        <f t="shared" ref="A11:A22" si="0">A10+1</f>
        <v>3</v>
      </c>
      <c r="B11" s="164"/>
      <c r="C11" s="169"/>
      <c r="D11" s="172"/>
      <c r="E11" s="172"/>
      <c r="F11" s="171"/>
      <c r="G11" s="167">
        <f t="shared" ref="G11:G22" si="1">G10+1</f>
        <v>3</v>
      </c>
    </row>
    <row r="12" spans="1:8" ht="15.75" x14ac:dyDescent="0.25">
      <c r="A12" s="167">
        <f t="shared" si="0"/>
        <v>4</v>
      </c>
      <c r="B12" s="164" t="s">
        <v>224</v>
      </c>
      <c r="C12" s="171"/>
      <c r="D12" s="187">
        <f>'Pg7 TO6 C1 Int Calc'!G64</f>
        <v>-357.69929740094534</v>
      </c>
      <c r="E12" s="173"/>
      <c r="F12" s="174" t="s">
        <v>225</v>
      </c>
      <c r="G12" s="167">
        <f t="shared" si="1"/>
        <v>4</v>
      </c>
    </row>
    <row r="13" spans="1:8" ht="15.75" x14ac:dyDescent="0.25">
      <c r="A13" s="167">
        <f t="shared" si="0"/>
        <v>5</v>
      </c>
      <c r="B13" s="164"/>
      <c r="C13" s="171"/>
      <c r="D13" s="175"/>
      <c r="E13" s="175"/>
      <c r="F13" s="171"/>
      <c r="G13" s="167">
        <f t="shared" si="1"/>
        <v>5</v>
      </c>
    </row>
    <row r="14" spans="1:8" ht="15.75" x14ac:dyDescent="0.25">
      <c r="A14" s="167">
        <f t="shared" si="0"/>
        <v>6</v>
      </c>
      <c r="B14" s="176" t="s">
        <v>226</v>
      </c>
      <c r="C14" s="169"/>
      <c r="D14" s="177">
        <f>D10+D12</f>
        <v>-1513.9249493042562</v>
      </c>
      <c r="E14" s="172"/>
      <c r="F14" s="174" t="s">
        <v>227</v>
      </c>
      <c r="G14" s="167">
        <f t="shared" si="1"/>
        <v>6</v>
      </c>
    </row>
    <row r="15" spans="1:8" ht="15.75" x14ac:dyDescent="0.25">
      <c r="A15" s="167">
        <f t="shared" si="0"/>
        <v>7</v>
      </c>
      <c r="B15" s="164"/>
      <c r="C15" s="171"/>
      <c r="D15" s="178"/>
      <c r="E15" s="164"/>
      <c r="F15" s="164"/>
      <c r="G15" s="167">
        <f t="shared" si="1"/>
        <v>7</v>
      </c>
    </row>
    <row r="16" spans="1:8" ht="15.75" x14ac:dyDescent="0.25">
      <c r="A16" s="167">
        <f t="shared" si="0"/>
        <v>8</v>
      </c>
      <c r="B16" s="164" t="s">
        <v>228</v>
      </c>
      <c r="C16" s="169"/>
      <c r="D16" s="186">
        <f>ROUND(D14*0.010207,0)</f>
        <v>-15</v>
      </c>
      <c r="E16" s="164"/>
      <c r="F16" s="167" t="s">
        <v>229</v>
      </c>
      <c r="G16" s="167">
        <f t="shared" si="1"/>
        <v>8</v>
      </c>
    </row>
    <row r="17" spans="1:7" ht="15.75" x14ac:dyDescent="0.25">
      <c r="A17" s="167">
        <f t="shared" si="0"/>
        <v>9</v>
      </c>
      <c r="B17" s="164"/>
      <c r="C17" s="171"/>
      <c r="D17" s="178"/>
      <c r="E17" s="164"/>
      <c r="G17" s="167">
        <f t="shared" si="1"/>
        <v>9</v>
      </c>
    </row>
    <row r="18" spans="1:7" ht="15.75" x14ac:dyDescent="0.25">
      <c r="A18" s="167">
        <f t="shared" si="0"/>
        <v>10</v>
      </c>
      <c r="B18" s="180" t="s">
        <v>461</v>
      </c>
      <c r="C18" s="171"/>
      <c r="D18" s="178">
        <f>SUM(D14:D16)</f>
        <v>-1528.9249493042562</v>
      </c>
      <c r="E18" s="164"/>
      <c r="F18" s="174" t="s">
        <v>230</v>
      </c>
      <c r="G18" s="167">
        <f t="shared" si="1"/>
        <v>10</v>
      </c>
    </row>
    <row r="19" spans="1:7" ht="15.75" x14ac:dyDescent="0.25">
      <c r="A19" s="167">
        <f t="shared" si="0"/>
        <v>11</v>
      </c>
      <c r="B19" s="164"/>
      <c r="C19" s="171"/>
      <c r="D19" s="178"/>
      <c r="E19" s="164"/>
      <c r="G19" s="167">
        <f t="shared" si="1"/>
        <v>11</v>
      </c>
    </row>
    <row r="20" spans="1:7" ht="15.75" x14ac:dyDescent="0.25">
      <c r="A20" s="167">
        <f t="shared" si="0"/>
        <v>12</v>
      </c>
      <c r="B20" s="164" t="s">
        <v>231</v>
      </c>
      <c r="C20" s="169"/>
      <c r="D20" s="179">
        <f>ROUND(D14*0.00205,0)</f>
        <v>-3</v>
      </c>
      <c r="E20" s="164"/>
      <c r="F20" s="167" t="s">
        <v>232</v>
      </c>
      <c r="G20" s="167">
        <f t="shared" si="1"/>
        <v>12</v>
      </c>
    </row>
    <row r="21" spans="1:7" ht="15.75" x14ac:dyDescent="0.25">
      <c r="A21" s="167">
        <f t="shared" si="0"/>
        <v>13</v>
      </c>
      <c r="B21" s="164"/>
      <c r="C21" s="171"/>
      <c r="D21" s="181"/>
      <c r="E21" s="164"/>
      <c r="F21" s="167"/>
      <c r="G21" s="167">
        <f t="shared" si="1"/>
        <v>13</v>
      </c>
    </row>
    <row r="22" spans="1:7" ht="16.5" thickBot="1" x14ac:dyDescent="0.3">
      <c r="A22" s="167">
        <f t="shared" si="0"/>
        <v>14</v>
      </c>
      <c r="B22" s="180" t="s">
        <v>462</v>
      </c>
      <c r="C22" s="169"/>
      <c r="D22" s="182">
        <f>SUM(D18:D21)</f>
        <v>-1531.9249493042562</v>
      </c>
      <c r="E22" s="164"/>
      <c r="F22" s="174" t="s">
        <v>233</v>
      </c>
      <c r="G22" s="167">
        <f t="shared" si="1"/>
        <v>14</v>
      </c>
    </row>
    <row r="23" spans="1:7" ht="16.5" thickTop="1" x14ac:dyDescent="0.25">
      <c r="B23" s="164"/>
      <c r="C23" s="164"/>
      <c r="D23" s="164"/>
      <c r="E23" s="164"/>
      <c r="F23" s="164"/>
      <c r="G23" s="164"/>
    </row>
    <row r="24" spans="1:7" ht="18.75" x14ac:dyDescent="0.25">
      <c r="A24" s="332">
        <v>1</v>
      </c>
      <c r="B24" s="334" t="s">
        <v>465</v>
      </c>
      <c r="C24" s="334"/>
      <c r="D24" s="334"/>
      <c r="E24" s="334"/>
      <c r="F24" s="334"/>
      <c r="G24" s="164"/>
    </row>
    <row r="25" spans="1:7" ht="17.25" x14ac:dyDescent="0.25">
      <c r="A25" s="183"/>
      <c r="B25" s="334"/>
      <c r="C25" s="334"/>
      <c r="D25" s="334"/>
      <c r="E25" s="334"/>
      <c r="F25" s="334"/>
      <c r="G25" s="164"/>
    </row>
    <row r="26" spans="1:7" ht="15.75" x14ac:dyDescent="0.25">
      <c r="B26" s="334"/>
      <c r="C26" s="334"/>
      <c r="D26" s="334"/>
      <c r="E26" s="334"/>
      <c r="F26" s="334"/>
      <c r="G26" s="164"/>
    </row>
    <row r="27" spans="1:7" ht="15.75" x14ac:dyDescent="0.25">
      <c r="B27" s="334"/>
      <c r="C27" s="334"/>
      <c r="D27" s="334"/>
      <c r="E27" s="334"/>
      <c r="F27" s="334"/>
      <c r="G27" s="164"/>
    </row>
    <row r="28" spans="1:7" ht="17.25" x14ac:dyDescent="0.25">
      <c r="A28" s="184"/>
      <c r="B28" s="185"/>
      <c r="C28" s="164"/>
      <c r="D28" s="164"/>
      <c r="E28" s="164"/>
      <c r="F28" s="164"/>
      <c r="G28" s="164"/>
    </row>
    <row r="29" spans="1:7" ht="15.75" x14ac:dyDescent="0.25">
      <c r="B29" s="164"/>
      <c r="C29" s="164"/>
      <c r="D29" s="164"/>
      <c r="E29" s="164"/>
      <c r="F29" s="164"/>
      <c r="G29" s="164"/>
    </row>
    <row r="30" spans="1:7" ht="17.25" x14ac:dyDescent="0.25">
      <c r="A30" s="183"/>
      <c r="B30" s="164"/>
      <c r="C30" s="164"/>
      <c r="D30" s="164"/>
      <c r="E30" s="164"/>
      <c r="F30" s="164"/>
      <c r="G30" s="164"/>
    </row>
    <row r="31" spans="1:7" ht="15.75" x14ac:dyDescent="0.25">
      <c r="B31" s="164"/>
      <c r="C31" s="164"/>
      <c r="D31" s="164"/>
      <c r="E31" s="164"/>
      <c r="F31" s="164"/>
      <c r="G31" s="164"/>
    </row>
    <row r="32" spans="1:7" ht="15.75" x14ac:dyDescent="0.25">
      <c r="B32" s="164"/>
      <c r="C32" s="164"/>
      <c r="D32" s="164"/>
      <c r="E32" s="164"/>
      <c r="F32" s="164"/>
      <c r="G32" s="164"/>
    </row>
    <row r="33" spans="2:7" ht="15.75" x14ac:dyDescent="0.25">
      <c r="B33" s="164"/>
      <c r="C33" s="164"/>
      <c r="D33" s="164"/>
      <c r="E33" s="164"/>
      <c r="F33" s="164"/>
      <c r="G33" s="164"/>
    </row>
    <row r="34" spans="2:7" ht="15.75" x14ac:dyDescent="0.25">
      <c r="B34" s="164"/>
      <c r="C34" s="164"/>
      <c r="D34" s="164"/>
      <c r="E34" s="164"/>
      <c r="F34" s="164"/>
      <c r="G34" s="164"/>
    </row>
    <row r="35" spans="2:7" ht="15.75" x14ac:dyDescent="0.25">
      <c r="B35" s="164"/>
      <c r="C35" s="164"/>
      <c r="D35" s="164"/>
      <c r="E35" s="164"/>
      <c r="F35" s="164"/>
      <c r="G35" s="164"/>
    </row>
    <row r="36" spans="2:7" ht="15.75" x14ac:dyDescent="0.25">
      <c r="B36" s="164"/>
      <c r="C36" s="164"/>
      <c r="D36" s="164"/>
      <c r="E36" s="164"/>
      <c r="F36" s="164"/>
      <c r="G36" s="164"/>
    </row>
    <row r="37" spans="2:7" ht="15.75" x14ac:dyDescent="0.25">
      <c r="B37" s="164"/>
      <c r="C37" s="164"/>
      <c r="D37" s="164"/>
      <c r="E37" s="164"/>
      <c r="F37" s="164"/>
      <c r="G37" s="164"/>
    </row>
    <row r="38" spans="2:7" ht="15.75" x14ac:dyDescent="0.25">
      <c r="B38" s="164"/>
      <c r="C38" s="164"/>
      <c r="D38" s="164"/>
      <c r="E38" s="164"/>
      <c r="F38" s="164"/>
      <c r="G38" s="164"/>
    </row>
    <row r="39" spans="2:7" ht="15.75" x14ac:dyDescent="0.25">
      <c r="B39" s="164"/>
      <c r="C39" s="164"/>
      <c r="D39" s="164"/>
      <c r="E39" s="164"/>
      <c r="F39" s="164"/>
      <c r="G39" s="164"/>
    </row>
    <row r="40" spans="2:7" ht="15.75" x14ac:dyDescent="0.25">
      <c r="B40" s="164"/>
      <c r="C40" s="164"/>
      <c r="D40" s="164"/>
      <c r="E40" s="164"/>
      <c r="F40" s="164"/>
      <c r="G40" s="164"/>
    </row>
    <row r="41" spans="2:7" ht="15.75" x14ac:dyDescent="0.25">
      <c r="B41" s="164"/>
      <c r="C41" s="164"/>
      <c r="D41" s="164"/>
      <c r="E41" s="164"/>
      <c r="F41" s="164"/>
      <c r="G41" s="164"/>
    </row>
    <row r="42" spans="2:7" ht="15.75" x14ac:dyDescent="0.25">
      <c r="B42" s="164"/>
      <c r="C42" s="164"/>
      <c r="D42" s="164"/>
      <c r="E42" s="164"/>
      <c r="F42" s="164"/>
      <c r="G42" s="164"/>
    </row>
  </sheetData>
  <mergeCells count="2">
    <mergeCell ref="B5:F5"/>
    <mergeCell ref="B24:F27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842F-1B72-420F-8EDC-62CE58D0F461}">
  <dimension ref="A1:R205"/>
  <sheetViews>
    <sheetView topLeftCell="A153" zoomScale="80" zoomScaleNormal="80" workbookViewId="0">
      <selection activeCell="B191" sqref="B191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7109375" style="3" customWidth="1"/>
    <col min="5" max="5" width="18.42578125" style="3" customWidth="1"/>
    <col min="6" max="6" width="1.5703125" style="3" customWidth="1"/>
    <col min="7" max="7" width="18.7109375" style="3" customWidth="1"/>
    <col min="8" max="8" width="1.5703125" style="3" customWidth="1"/>
    <col min="9" max="9" width="15.28515625" style="3" customWidth="1"/>
    <col min="10" max="10" width="51.42578125" style="3" customWidth="1"/>
    <col min="11" max="11" width="5.140625" style="1" customWidth="1"/>
    <col min="12" max="12" width="11.42578125" style="3" bestFit="1" customWidth="1"/>
    <col min="13" max="13" width="9.42578125" style="3" bestFit="1" customWidth="1"/>
    <col min="14" max="14" width="11.42578125" style="3" bestFit="1" customWidth="1"/>
    <col min="15" max="15" width="9.85546875" style="3" bestFit="1" customWidth="1"/>
    <col min="16" max="16384" width="9.140625" style="3"/>
  </cols>
  <sheetData>
    <row r="1" spans="1:18" x14ac:dyDescent="0.25">
      <c r="A1" s="255"/>
      <c r="L1"/>
      <c r="M1"/>
      <c r="N1"/>
      <c r="O1"/>
      <c r="P1"/>
      <c r="Q1"/>
    </row>
    <row r="2" spans="1:18" x14ac:dyDescent="0.25">
      <c r="A2" s="1"/>
      <c r="B2" s="335" t="s">
        <v>0</v>
      </c>
      <c r="C2" s="336"/>
      <c r="D2" s="336"/>
      <c r="E2" s="336"/>
      <c r="F2" s="336"/>
      <c r="G2" s="336"/>
      <c r="H2" s="336"/>
      <c r="I2" s="336"/>
      <c r="J2" s="336"/>
    </row>
    <row r="3" spans="1:18" x14ac:dyDescent="0.25">
      <c r="A3" s="1" t="s">
        <v>90</v>
      </c>
      <c r="B3" s="335" t="s">
        <v>241</v>
      </c>
      <c r="C3" s="336"/>
      <c r="D3" s="336"/>
      <c r="E3" s="336"/>
      <c r="F3" s="336"/>
      <c r="G3" s="336"/>
      <c r="H3" s="336"/>
      <c r="I3" s="336"/>
      <c r="J3" s="336"/>
    </row>
    <row r="4" spans="1:18" ht="17.25" x14ac:dyDescent="0.25">
      <c r="A4" s="1"/>
      <c r="B4" s="335" t="s">
        <v>242</v>
      </c>
      <c r="C4" s="337"/>
      <c r="D4" s="337"/>
      <c r="E4" s="337"/>
      <c r="F4" s="337"/>
      <c r="G4" s="337"/>
      <c r="H4" s="337"/>
      <c r="I4" s="337"/>
      <c r="J4" s="337"/>
    </row>
    <row r="5" spans="1:18" x14ac:dyDescent="0.25">
      <c r="A5" s="1"/>
      <c r="B5" s="338" t="s">
        <v>243</v>
      </c>
      <c r="C5" s="338"/>
      <c r="D5" s="338"/>
      <c r="E5" s="338"/>
      <c r="F5" s="338"/>
      <c r="G5" s="338"/>
      <c r="H5" s="338"/>
      <c r="I5" s="338"/>
      <c r="J5" s="338"/>
    </row>
    <row r="6" spans="1:18" x14ac:dyDescent="0.25">
      <c r="A6" s="1"/>
      <c r="B6" s="339" t="s">
        <v>3</v>
      </c>
      <c r="C6" s="336"/>
      <c r="D6" s="336"/>
      <c r="E6" s="336"/>
      <c r="F6" s="336"/>
      <c r="G6" s="336"/>
      <c r="H6" s="336"/>
      <c r="I6" s="336"/>
      <c r="J6" s="336"/>
    </row>
    <row r="7" spans="1:18" x14ac:dyDescent="0.25">
      <c r="A7" s="1"/>
      <c r="B7" s="188"/>
      <c r="C7" s="4"/>
      <c r="D7" s="4"/>
      <c r="E7" s="256" t="s">
        <v>430</v>
      </c>
      <c r="F7"/>
      <c r="G7" s="256" t="s">
        <v>431</v>
      </c>
      <c r="H7"/>
      <c r="I7" s="256" t="s">
        <v>432</v>
      </c>
      <c r="J7" s="4"/>
      <c r="L7"/>
      <c r="M7"/>
      <c r="N7"/>
      <c r="O7"/>
      <c r="P7"/>
    </row>
    <row r="8" spans="1:18" ht="18.75" x14ac:dyDescent="0.25">
      <c r="A8" s="1" t="s">
        <v>4</v>
      </c>
      <c r="E8" s="257" t="s">
        <v>455</v>
      </c>
      <c r="F8" s="196"/>
      <c r="G8" s="257" t="s">
        <v>454</v>
      </c>
      <c r="H8" s="196"/>
      <c r="I8" s="258" t="s">
        <v>433</v>
      </c>
      <c r="J8" s="1"/>
      <c r="K8" s="1" t="s">
        <v>4</v>
      </c>
      <c r="L8"/>
      <c r="M8"/>
      <c r="N8"/>
      <c r="O8"/>
      <c r="P8"/>
    </row>
    <row r="9" spans="1:18" ht="15.75" customHeight="1" x14ac:dyDescent="0.25">
      <c r="A9" s="1" t="s">
        <v>6</v>
      </c>
      <c r="B9" s="4" t="s">
        <v>90</v>
      </c>
      <c r="E9" s="259" t="s">
        <v>434</v>
      </c>
      <c r="F9" s="242"/>
      <c r="G9" s="259" t="s">
        <v>435</v>
      </c>
      <c r="H9" s="242"/>
      <c r="I9" s="260" t="s">
        <v>436</v>
      </c>
      <c r="J9" s="6" t="s">
        <v>9</v>
      </c>
      <c r="K9" s="1" t="s">
        <v>6</v>
      </c>
      <c r="L9"/>
      <c r="M9"/>
      <c r="N9"/>
      <c r="O9"/>
      <c r="P9"/>
    </row>
    <row r="10" spans="1:18" x14ac:dyDescent="0.25">
      <c r="A10" s="1"/>
      <c r="B10" s="199" t="s">
        <v>244</v>
      </c>
      <c r="G10" s="200"/>
      <c r="J10" s="1"/>
      <c r="L10"/>
      <c r="M10"/>
      <c r="N10"/>
      <c r="O10"/>
      <c r="P10"/>
    </row>
    <row r="11" spans="1:18" x14ac:dyDescent="0.25">
      <c r="A11" s="1">
        <v>1</v>
      </c>
      <c r="B11" s="43" t="s">
        <v>245</v>
      </c>
      <c r="C11" s="201"/>
      <c r="D11" s="201"/>
      <c r="E11" s="48">
        <f>'Pg3 BK-1 TO6 C1_Revised'!E11</f>
        <v>117262.21525000001</v>
      </c>
      <c r="F11" s="201"/>
      <c r="G11" s="48">
        <f>'Pg4 BK-1 TO6 C1_As Filed'!E11</f>
        <v>117262.21525000001</v>
      </c>
      <c r="I11" s="243">
        <f>E11-G11</f>
        <v>0</v>
      </c>
      <c r="J11" s="1" t="s">
        <v>437</v>
      </c>
      <c r="K11" s="1">
        <f>A11</f>
        <v>1</v>
      </c>
      <c r="L11" s="43"/>
    </row>
    <row r="12" spans="1:18" x14ac:dyDescent="0.25">
      <c r="A12" s="1">
        <f t="shared" ref="A12:A40" si="0">A11+1</f>
        <v>2</v>
      </c>
      <c r="B12" s="43" t="s">
        <v>90</v>
      </c>
      <c r="C12" s="201"/>
      <c r="D12" s="201"/>
      <c r="E12" s="202" t="s">
        <v>90</v>
      </c>
      <c r="F12" s="201"/>
      <c r="G12" s="202" t="s">
        <v>90</v>
      </c>
      <c r="I12" s="242"/>
      <c r="J12" s="1"/>
      <c r="K12" s="1">
        <f t="shared" ref="K12:K40" si="1">K11+1</f>
        <v>2</v>
      </c>
      <c r="L12" s="43"/>
    </row>
    <row r="13" spans="1:18" x14ac:dyDescent="0.25">
      <c r="A13" s="1">
        <f t="shared" si="0"/>
        <v>3</v>
      </c>
      <c r="B13" s="43" t="s">
        <v>247</v>
      </c>
      <c r="C13" s="201"/>
      <c r="D13" s="201"/>
      <c r="E13" s="203">
        <f>'Pg3 BK-1 TO6 C1_Revised'!E13</f>
        <v>100674.79858886809</v>
      </c>
      <c r="F13" s="201"/>
      <c r="G13" s="203">
        <f>'Pg4 BK-1 TO6 C1_As Filed'!E13</f>
        <v>100674.79858886809</v>
      </c>
      <c r="H13" s="4"/>
      <c r="I13" s="261">
        <f>E13-G13</f>
        <v>0</v>
      </c>
      <c r="J13" s="1" t="s">
        <v>438</v>
      </c>
      <c r="K13" s="1">
        <f t="shared" si="1"/>
        <v>3</v>
      </c>
      <c r="L13" s="43"/>
      <c r="M13"/>
      <c r="N13"/>
      <c r="O13"/>
      <c r="P13"/>
      <c r="Q13"/>
      <c r="R13"/>
    </row>
    <row r="14" spans="1:18" x14ac:dyDescent="0.25">
      <c r="A14" s="1">
        <f t="shared" si="0"/>
        <v>4</v>
      </c>
      <c r="B14" s="43"/>
      <c r="C14" s="201"/>
      <c r="D14" s="201"/>
      <c r="E14" s="202"/>
      <c r="F14" s="201"/>
      <c r="G14" s="202"/>
      <c r="H14" s="4"/>
      <c r="I14" s="242"/>
      <c r="J14" s="1"/>
      <c r="K14" s="1">
        <f t="shared" si="1"/>
        <v>4</v>
      </c>
      <c r="M14" s="247"/>
    </row>
    <row r="15" spans="1:18" x14ac:dyDescent="0.25">
      <c r="A15" s="1">
        <f t="shared" si="0"/>
        <v>5</v>
      </c>
      <c r="B15" s="43" t="s">
        <v>249</v>
      </c>
      <c r="C15" s="201"/>
      <c r="D15" s="201"/>
      <c r="E15" s="204">
        <f>'Pg3 BK-1 TO6 C1_Revised'!E15</f>
        <v>0</v>
      </c>
      <c r="F15" s="201"/>
      <c r="G15" s="204">
        <f>'Pg4 BK-1 TO6 C1_As Filed'!E15</f>
        <v>0</v>
      </c>
      <c r="I15" s="262">
        <f>E15-G15</f>
        <v>0</v>
      </c>
      <c r="J15" s="1" t="s">
        <v>413</v>
      </c>
      <c r="K15" s="1">
        <f t="shared" si="1"/>
        <v>5</v>
      </c>
      <c r="M15" s="247"/>
    </row>
    <row r="16" spans="1:18" x14ac:dyDescent="0.25">
      <c r="A16" s="1">
        <f t="shared" si="0"/>
        <v>6</v>
      </c>
      <c r="B16" s="43" t="s">
        <v>251</v>
      </c>
      <c r="C16" s="201"/>
      <c r="D16" s="201"/>
      <c r="E16" s="62">
        <f>E11+E13+E15</f>
        <v>217937.01383886809</v>
      </c>
      <c r="F16" s="201"/>
      <c r="G16" s="62">
        <f>G11+G13+G15</f>
        <v>217937.01383886809</v>
      </c>
      <c r="H16" s="4"/>
      <c r="I16" s="263">
        <f>E16-G16</f>
        <v>0</v>
      </c>
      <c r="J16" s="1" t="s">
        <v>252</v>
      </c>
      <c r="K16" s="1">
        <f t="shared" si="1"/>
        <v>6</v>
      </c>
      <c r="L16" s="1"/>
      <c r="M16" s="247"/>
    </row>
    <row r="17" spans="1:12" x14ac:dyDescent="0.25">
      <c r="A17" s="1">
        <f t="shared" si="0"/>
        <v>7</v>
      </c>
      <c r="E17" s="16"/>
      <c r="G17" s="16"/>
      <c r="I17" s="242"/>
      <c r="J17" s="1"/>
      <c r="K17" s="1">
        <f t="shared" si="1"/>
        <v>7</v>
      </c>
    </row>
    <row r="18" spans="1:12" x14ac:dyDescent="0.25">
      <c r="A18" s="1">
        <f t="shared" si="0"/>
        <v>8</v>
      </c>
      <c r="B18" s="3" t="s">
        <v>253</v>
      </c>
      <c r="C18" s="201"/>
      <c r="D18" s="201"/>
      <c r="E18" s="313">
        <f>'Pg3 BK-1 TO6 C1_Revised'!E18</f>
        <v>278950.41354429384</v>
      </c>
      <c r="F18" s="193" t="s">
        <v>237</v>
      </c>
      <c r="G18" s="48">
        <f>'Pg4 BK-1 TO6 C1_As Filed'!E18</f>
        <v>279272.80829887092</v>
      </c>
      <c r="H18" s="110"/>
      <c r="I18" s="261">
        <f>E18-G18</f>
        <v>-322.39475457707886</v>
      </c>
      <c r="J18" s="1" t="s">
        <v>254</v>
      </c>
      <c r="K18" s="1">
        <f t="shared" si="1"/>
        <v>8</v>
      </c>
    </row>
    <row r="19" spans="1:12" x14ac:dyDescent="0.25">
      <c r="A19" s="1">
        <f t="shared" si="0"/>
        <v>9</v>
      </c>
      <c r="E19" s="138" t="s">
        <v>90</v>
      </c>
      <c r="G19" s="138" t="s">
        <v>90</v>
      </c>
      <c r="I19" s="242"/>
      <c r="J19" s="1"/>
      <c r="K19" s="1">
        <f t="shared" si="1"/>
        <v>9</v>
      </c>
    </row>
    <row r="20" spans="1:12" ht="18.75" x14ac:dyDescent="0.25">
      <c r="A20" s="1">
        <f t="shared" si="0"/>
        <v>10</v>
      </c>
      <c r="B20" s="3" t="s">
        <v>439</v>
      </c>
      <c r="E20" s="206">
        <f>'Pg3 BK-1 TO6 C1_Revised'!E20</f>
        <v>0</v>
      </c>
      <c r="G20" s="206">
        <f>'Pg4 BK-1 TO6 C1_As Filed'!E20</f>
        <v>0</v>
      </c>
      <c r="I20" s="261">
        <f>E20-G20</f>
        <v>0</v>
      </c>
      <c r="J20" s="1" t="s">
        <v>256</v>
      </c>
      <c r="K20" s="1">
        <f t="shared" si="1"/>
        <v>10</v>
      </c>
      <c r="L20" s="43"/>
    </row>
    <row r="21" spans="1:12" x14ac:dyDescent="0.25">
      <c r="A21" s="1">
        <f t="shared" si="0"/>
        <v>11</v>
      </c>
      <c r="E21" s="138"/>
      <c r="G21" s="138"/>
      <c r="I21" s="242"/>
      <c r="J21" s="1"/>
      <c r="K21" s="1">
        <f t="shared" si="1"/>
        <v>11</v>
      </c>
    </row>
    <row r="22" spans="1:12" x14ac:dyDescent="0.25">
      <c r="A22" s="1">
        <f t="shared" si="0"/>
        <v>12</v>
      </c>
      <c r="B22" s="3" t="s">
        <v>257</v>
      </c>
      <c r="C22" s="201"/>
      <c r="D22" s="201"/>
      <c r="E22" s="203">
        <f>'Pg3 BK-1 TO6 C1_Revised'!E22</f>
        <v>71348.362928506802</v>
      </c>
      <c r="F22" s="201"/>
      <c r="G22" s="203">
        <f>'Pg4 BK-1 TO6 C1_As Filed'!E22</f>
        <v>71348.362928506802</v>
      </c>
      <c r="H22" s="4"/>
      <c r="I22" s="261">
        <f>E22-G22</f>
        <v>0</v>
      </c>
      <c r="J22" s="1" t="s">
        <v>414</v>
      </c>
      <c r="K22" s="1">
        <f t="shared" si="1"/>
        <v>12</v>
      </c>
      <c r="L22" s="43"/>
    </row>
    <row r="23" spans="1:12" x14ac:dyDescent="0.25">
      <c r="A23" s="1">
        <f t="shared" si="0"/>
        <v>13</v>
      </c>
      <c r="B23" s="43"/>
      <c r="C23" s="201"/>
      <c r="D23" s="201"/>
      <c r="E23" s="202"/>
      <c r="F23" s="201"/>
      <c r="G23" s="202"/>
      <c r="I23" s="242"/>
      <c r="J23" s="1"/>
      <c r="K23" s="1">
        <f t="shared" si="1"/>
        <v>13</v>
      </c>
    </row>
    <row r="24" spans="1:12" x14ac:dyDescent="0.25">
      <c r="A24" s="1">
        <f t="shared" si="0"/>
        <v>14</v>
      </c>
      <c r="B24" s="3" t="s">
        <v>259</v>
      </c>
      <c r="C24" s="201"/>
      <c r="D24" s="201"/>
      <c r="E24" s="204">
        <f>'Pg3 BK-1 TO6 C1_Revised'!E24</f>
        <v>3846.2646305403759</v>
      </c>
      <c r="F24" s="201"/>
      <c r="G24" s="204">
        <f>'Pg4 BK-1 TO6 C1_As Filed'!E24</f>
        <v>3846.2646305403759</v>
      </c>
      <c r="H24" s="4"/>
      <c r="I24" s="262">
        <f>E24-G24</f>
        <v>0</v>
      </c>
      <c r="J24" s="1" t="s">
        <v>415</v>
      </c>
      <c r="K24" s="1">
        <f t="shared" si="1"/>
        <v>14</v>
      </c>
      <c r="L24" s="43"/>
    </row>
    <row r="25" spans="1:12" x14ac:dyDescent="0.25">
      <c r="A25" s="1">
        <f t="shared" si="0"/>
        <v>15</v>
      </c>
      <c r="B25" s="43" t="s">
        <v>261</v>
      </c>
      <c r="C25" s="201"/>
      <c r="D25" s="201"/>
      <c r="E25" s="62">
        <f>SUM(E16+E18+E20+E22+E24)</f>
        <v>572082.05494220916</v>
      </c>
      <c r="F25" s="201"/>
      <c r="G25" s="62">
        <f>SUM(G16+G18+G20+G22+G24)</f>
        <v>572404.44969678624</v>
      </c>
      <c r="H25" s="4"/>
      <c r="I25" s="264">
        <f>SUM(I16:I24)</f>
        <v>-322.39475457707886</v>
      </c>
      <c r="J25" s="1" t="s">
        <v>262</v>
      </c>
      <c r="K25" s="1">
        <f t="shared" si="1"/>
        <v>15</v>
      </c>
    </row>
    <row r="26" spans="1:12" x14ac:dyDescent="0.25">
      <c r="A26" s="1">
        <f t="shared" si="0"/>
        <v>16</v>
      </c>
      <c r="B26" s="43"/>
      <c r="C26" s="201"/>
      <c r="D26" s="201"/>
      <c r="E26" s="207"/>
      <c r="F26" s="201"/>
      <c r="G26" s="207"/>
      <c r="I26" s="242"/>
      <c r="J26" s="1"/>
      <c r="K26" s="1">
        <f t="shared" si="1"/>
        <v>16</v>
      </c>
    </row>
    <row r="27" spans="1:12" ht="18.75" x14ac:dyDescent="0.25">
      <c r="A27" s="1">
        <f t="shared" si="0"/>
        <v>17</v>
      </c>
      <c r="B27" s="43" t="s">
        <v>263</v>
      </c>
      <c r="C27" s="201"/>
      <c r="D27" s="201"/>
      <c r="E27" s="324">
        <f>'Pg3 BK-1 TO6 C1_Revised'!E27</f>
        <v>9.302600143321843E-2</v>
      </c>
      <c r="F27" s="193" t="s">
        <v>237</v>
      </c>
      <c r="G27" s="63">
        <f>'Pg4 BK-1 TO6 C1_As Filed'!E27</f>
        <v>9.3026367903775511E-2</v>
      </c>
      <c r="I27" s="265">
        <f>E27-G27</f>
        <v>-3.6647055708105558E-7</v>
      </c>
      <c r="J27" s="1" t="s">
        <v>421</v>
      </c>
      <c r="K27" s="1">
        <f t="shared" si="1"/>
        <v>17</v>
      </c>
    </row>
    <row r="28" spans="1:12" x14ac:dyDescent="0.25">
      <c r="A28" s="1">
        <f t="shared" si="0"/>
        <v>18</v>
      </c>
      <c r="B28" s="43" t="s">
        <v>264</v>
      </c>
      <c r="C28" s="201"/>
      <c r="D28" s="201"/>
      <c r="E28" s="325">
        <f>E140</f>
        <v>5311035.7694891794</v>
      </c>
      <c r="F28" s="193" t="s">
        <v>237</v>
      </c>
      <c r="G28" s="245">
        <f>G140</f>
        <v>5319978.2293297015</v>
      </c>
      <c r="I28" s="266">
        <f>E28-G28</f>
        <v>-8942.4598405221477</v>
      </c>
      <c r="J28" s="1" t="s">
        <v>265</v>
      </c>
      <c r="K28" s="1">
        <f t="shared" si="1"/>
        <v>18</v>
      </c>
    </row>
    <row r="29" spans="1:12" x14ac:dyDescent="0.25">
      <c r="A29" s="1">
        <f t="shared" si="0"/>
        <v>19</v>
      </c>
      <c r="B29" s="3" t="s">
        <v>266</v>
      </c>
      <c r="C29" s="201"/>
      <c r="D29" s="201"/>
      <c r="E29" s="249">
        <f>E28*E27</f>
        <v>494064.42110437475</v>
      </c>
      <c r="F29" s="193" t="s">
        <v>237</v>
      </c>
      <c r="G29" s="248">
        <f>G28*G27</f>
        <v>494898.25200170104</v>
      </c>
      <c r="I29" s="267">
        <f>E29-G29</f>
        <v>-833.83089732629014</v>
      </c>
      <c r="J29" s="1" t="s">
        <v>267</v>
      </c>
      <c r="K29" s="1">
        <f t="shared" si="1"/>
        <v>19</v>
      </c>
    </row>
    <row r="30" spans="1:12" x14ac:dyDescent="0.25">
      <c r="A30" s="1">
        <f t="shared" si="0"/>
        <v>20</v>
      </c>
      <c r="C30" s="201"/>
      <c r="D30" s="201"/>
      <c r="E30" s="207"/>
      <c r="F30" s="201"/>
      <c r="G30" s="207"/>
      <c r="I30" s="267"/>
      <c r="J30" s="1"/>
      <c r="K30" s="1">
        <f t="shared" si="1"/>
        <v>20</v>
      </c>
    </row>
    <row r="31" spans="1:12" ht="18.75" x14ac:dyDescent="0.25">
      <c r="A31" s="1">
        <f t="shared" si="0"/>
        <v>21</v>
      </c>
      <c r="B31" s="43" t="s">
        <v>268</v>
      </c>
      <c r="C31" s="201"/>
      <c r="D31" s="201"/>
      <c r="E31" s="53">
        <f>'Pg3 BK-1 TO6 C1_Revised'!E31</f>
        <v>0</v>
      </c>
      <c r="F31" s="193"/>
      <c r="G31" s="53">
        <f>'Pg4 BK-1 TO6 C1_As Filed'!E31</f>
        <v>0</v>
      </c>
      <c r="H31" s="4"/>
      <c r="I31" s="328">
        <f>E31-G31</f>
        <v>0</v>
      </c>
      <c r="J31" s="276" t="s">
        <v>416</v>
      </c>
      <c r="K31" s="1">
        <f t="shared" si="1"/>
        <v>21</v>
      </c>
      <c r="L31" s="43"/>
    </row>
    <row r="32" spans="1:12" x14ac:dyDescent="0.25">
      <c r="A32" s="1">
        <f t="shared" si="0"/>
        <v>22</v>
      </c>
      <c r="B32" s="43" t="s">
        <v>264</v>
      </c>
      <c r="C32" s="201"/>
      <c r="D32" s="201"/>
      <c r="E32" s="329">
        <f>E140-E123</f>
        <v>5311035.7694891794</v>
      </c>
      <c r="F32" s="193" t="s">
        <v>237</v>
      </c>
      <c r="G32" s="294">
        <f>G140-G123</f>
        <v>5319978.2293297015</v>
      </c>
      <c r="H32" s="4"/>
      <c r="I32" s="264">
        <f>E32-G32</f>
        <v>-8942.4598405221477</v>
      </c>
      <c r="J32" s="1" t="s">
        <v>269</v>
      </c>
      <c r="K32" s="1">
        <f t="shared" si="1"/>
        <v>22</v>
      </c>
    </row>
    <row r="33" spans="1:12" x14ac:dyDescent="0.25">
      <c r="A33" s="1">
        <f t="shared" si="0"/>
        <v>23</v>
      </c>
      <c r="B33" s="3" t="s">
        <v>270</v>
      </c>
      <c r="E33" s="249">
        <f>E32*E31</f>
        <v>0</v>
      </c>
      <c r="F33" s="193"/>
      <c r="G33" s="248">
        <f>G32*G31</f>
        <v>0</v>
      </c>
      <c r="H33" s="4"/>
      <c r="I33" s="267">
        <f>E33-G33</f>
        <v>0</v>
      </c>
      <c r="J33" s="1" t="s">
        <v>271</v>
      </c>
      <c r="K33" s="1">
        <f t="shared" si="1"/>
        <v>23</v>
      </c>
    </row>
    <row r="34" spans="1:12" x14ac:dyDescent="0.25">
      <c r="A34" s="1">
        <f t="shared" si="0"/>
        <v>24</v>
      </c>
      <c r="E34" s="62"/>
      <c r="G34" s="62"/>
      <c r="I34" s="267"/>
      <c r="J34" s="1"/>
      <c r="K34" s="1">
        <f t="shared" si="1"/>
        <v>24</v>
      </c>
    </row>
    <row r="35" spans="1:12" x14ac:dyDescent="0.25">
      <c r="A35" s="1">
        <f t="shared" si="0"/>
        <v>25</v>
      </c>
      <c r="B35" s="3" t="s">
        <v>272</v>
      </c>
      <c r="E35" s="48">
        <f>'Pg3 BK-1 TO6 C1_Revised'!E35</f>
        <v>1304.0991895338727</v>
      </c>
      <c r="G35" s="48">
        <f>'Pg4 BK-1 TO6 C1_As Filed'!E35</f>
        <v>1304.0991895338727</v>
      </c>
      <c r="I35" s="269">
        <f t="shared" ref="I35:I38" si="2">E35-G35</f>
        <v>0</v>
      </c>
      <c r="J35" s="1" t="s">
        <v>273</v>
      </c>
      <c r="K35" s="1">
        <f t="shared" si="1"/>
        <v>25</v>
      </c>
      <c r="L35" s="43"/>
    </row>
    <row r="36" spans="1:12" x14ac:dyDescent="0.25">
      <c r="A36" s="1">
        <f t="shared" si="0"/>
        <v>26</v>
      </c>
      <c r="B36" s="3" t="s">
        <v>274</v>
      </c>
      <c r="E36" s="203">
        <f>'Pg3 BK-1 TO6 C1_Revised'!E36</f>
        <v>-9500.6500000000015</v>
      </c>
      <c r="G36" s="203">
        <f>'Pg4 BK-1 TO6 C1_As Filed'!E36</f>
        <v>-9500.6500000000015</v>
      </c>
      <c r="H36" s="4"/>
      <c r="I36" s="261">
        <f t="shared" si="2"/>
        <v>0</v>
      </c>
      <c r="J36" s="1" t="s">
        <v>275</v>
      </c>
      <c r="K36" s="1">
        <f t="shared" si="1"/>
        <v>26</v>
      </c>
      <c r="L36" s="43"/>
    </row>
    <row r="37" spans="1:12" x14ac:dyDescent="0.25">
      <c r="A37" s="1">
        <f t="shared" si="0"/>
        <v>27</v>
      </c>
      <c r="B37" s="3" t="s">
        <v>276</v>
      </c>
      <c r="E37" s="203">
        <f>'Pg3 BK-1 TO6 C1_Revised'!E37</f>
        <v>0</v>
      </c>
      <c r="G37" s="203">
        <f>'Pg4 BK-1 TO6 C1_As Filed'!E37</f>
        <v>0</v>
      </c>
      <c r="I37" s="261">
        <f t="shared" si="2"/>
        <v>0</v>
      </c>
      <c r="J37" s="1" t="s">
        <v>277</v>
      </c>
      <c r="K37" s="1">
        <f t="shared" si="1"/>
        <v>27</v>
      </c>
    </row>
    <row r="38" spans="1:12" x14ac:dyDescent="0.25">
      <c r="A38" s="1">
        <f t="shared" si="0"/>
        <v>28</v>
      </c>
      <c r="B38" s="55" t="s">
        <v>278</v>
      </c>
      <c r="E38" s="204">
        <f>'Pg3 BK-1 TO6 C1_Revised'!E38</f>
        <v>0</v>
      </c>
      <c r="G38" s="204">
        <f>'Pg4 BK-1 TO6 C1_As Filed'!E38</f>
        <v>0</v>
      </c>
      <c r="I38" s="262">
        <f t="shared" si="2"/>
        <v>0</v>
      </c>
      <c r="J38" s="1" t="s">
        <v>279</v>
      </c>
      <c r="K38" s="1">
        <f t="shared" si="1"/>
        <v>28</v>
      </c>
      <c r="L38" s="43"/>
    </row>
    <row r="39" spans="1:12" x14ac:dyDescent="0.25">
      <c r="A39" s="1">
        <f t="shared" si="0"/>
        <v>29</v>
      </c>
      <c r="E39" s="138" t="s">
        <v>90</v>
      </c>
      <c r="G39" s="138" t="s">
        <v>90</v>
      </c>
      <c r="I39" s="242"/>
      <c r="J39" s="1"/>
      <c r="K39" s="1">
        <f t="shared" si="1"/>
        <v>29</v>
      </c>
      <c r="L39" s="43"/>
    </row>
    <row r="40" spans="1:12" ht="19.5" thickBot="1" x14ac:dyDescent="0.3">
      <c r="A40" s="1">
        <f t="shared" si="0"/>
        <v>30</v>
      </c>
      <c r="B40" s="3" t="s">
        <v>280</v>
      </c>
      <c r="C40" s="201"/>
      <c r="D40" s="201"/>
      <c r="E40" s="250">
        <f>E29+E33+E25+SUM(E35:E38)</f>
        <v>1057949.9252361178</v>
      </c>
      <c r="F40" s="193" t="s">
        <v>237</v>
      </c>
      <c r="G40" s="210">
        <f>G29+G33+G25+SUM(G35:G38)</f>
        <v>1059106.1508880211</v>
      </c>
      <c r="H40" s="4"/>
      <c r="I40" s="278">
        <f>E40-G40</f>
        <v>-1156.2256519033108</v>
      </c>
      <c r="J40" s="1" t="s">
        <v>417</v>
      </c>
      <c r="K40" s="1">
        <f t="shared" si="1"/>
        <v>30</v>
      </c>
      <c r="L40" s="43"/>
    </row>
    <row r="41" spans="1:12" ht="16.5" thickTop="1" x14ac:dyDescent="0.25">
      <c r="A41" s="1"/>
      <c r="C41" s="201"/>
      <c r="D41" s="201"/>
      <c r="E41" s="201"/>
      <c r="F41" s="201"/>
      <c r="G41" s="211"/>
      <c r="H41" s="4"/>
      <c r="I41" s="4"/>
      <c r="J41" s="1"/>
      <c r="L41" s="43"/>
    </row>
    <row r="42" spans="1:12" x14ac:dyDescent="0.25">
      <c r="A42" s="1"/>
      <c r="C42" s="201"/>
      <c r="D42" s="201"/>
      <c r="E42" s="201"/>
      <c r="F42" s="201"/>
      <c r="G42" s="211"/>
      <c r="H42" s="4"/>
      <c r="I42" s="4"/>
      <c r="J42" s="1"/>
      <c r="L42" s="43"/>
    </row>
    <row r="43" spans="1:12" ht="39.75" customHeight="1" x14ac:dyDescent="0.25">
      <c r="A43" s="314" t="s">
        <v>237</v>
      </c>
      <c r="B43" s="342" t="s">
        <v>459</v>
      </c>
      <c r="C43" s="342"/>
      <c r="D43" s="342"/>
      <c r="E43" s="342"/>
      <c r="F43" s="342"/>
      <c r="G43" s="342"/>
      <c r="H43" s="342"/>
      <c r="I43" s="342"/>
      <c r="J43" s="342"/>
      <c r="L43" s="43"/>
    </row>
    <row r="44" spans="1:12" ht="18.75" x14ac:dyDescent="0.25">
      <c r="A44" s="212">
        <v>1</v>
      </c>
      <c r="B44" s="3" t="s">
        <v>456</v>
      </c>
      <c r="C44" s="201"/>
      <c r="D44" s="201"/>
      <c r="E44" s="201"/>
      <c r="F44" s="201"/>
      <c r="G44" s="211"/>
      <c r="H44" s="4"/>
      <c r="I44" s="4"/>
      <c r="J44" s="1"/>
      <c r="L44" s="43"/>
    </row>
    <row r="45" spans="1:12" ht="18.75" x14ac:dyDescent="0.25">
      <c r="A45" s="212">
        <v>2</v>
      </c>
      <c r="B45" s="3" t="s">
        <v>282</v>
      </c>
      <c r="C45" s="201"/>
      <c r="D45" s="201"/>
      <c r="E45" s="201"/>
      <c r="F45" s="201"/>
      <c r="G45" s="211"/>
      <c r="H45" s="4"/>
      <c r="I45" s="4"/>
      <c r="J45" s="1"/>
      <c r="L45" s="43"/>
    </row>
    <row r="46" spans="1:12" ht="18.75" x14ac:dyDescent="0.25">
      <c r="A46" s="212"/>
      <c r="C46" s="201"/>
      <c r="D46" s="201"/>
      <c r="E46" s="201"/>
      <c r="F46" s="201"/>
      <c r="G46" s="211"/>
      <c r="H46" s="4"/>
      <c r="I46" s="4"/>
      <c r="J46" s="1"/>
      <c r="L46" s="43"/>
    </row>
    <row r="47" spans="1:12" x14ac:dyDescent="0.25">
      <c r="A47" s="1"/>
      <c r="C47" s="201"/>
      <c r="D47" s="201"/>
      <c r="E47" s="201"/>
      <c r="F47" s="201"/>
      <c r="G47" s="211"/>
      <c r="H47" s="4"/>
      <c r="I47" s="4"/>
      <c r="J47" s="1"/>
      <c r="L47" s="43"/>
    </row>
    <row r="48" spans="1:12" x14ac:dyDescent="0.25">
      <c r="A48" s="1"/>
      <c r="B48" s="335" t="s">
        <v>0</v>
      </c>
      <c r="C48" s="336"/>
      <c r="D48" s="336"/>
      <c r="E48" s="336"/>
      <c r="F48" s="336"/>
      <c r="G48" s="336"/>
      <c r="H48" s="336"/>
      <c r="I48" s="336"/>
      <c r="J48" s="336"/>
      <c r="L48" s="43"/>
    </row>
    <row r="49" spans="1:15" x14ac:dyDescent="0.25">
      <c r="A49" s="1"/>
      <c r="B49" s="335" t="s">
        <v>241</v>
      </c>
      <c r="C49" s="336"/>
      <c r="D49" s="336"/>
      <c r="E49" s="336"/>
      <c r="F49" s="336"/>
      <c r="G49" s="336"/>
      <c r="H49" s="336"/>
      <c r="I49" s="336"/>
      <c r="J49" s="336"/>
      <c r="L49" s="43"/>
    </row>
    <row r="50" spans="1:15" ht="17.25" x14ac:dyDescent="0.25">
      <c r="A50" s="1"/>
      <c r="B50" s="335" t="s">
        <v>242</v>
      </c>
      <c r="C50" s="337"/>
      <c r="D50" s="337"/>
      <c r="E50" s="337"/>
      <c r="F50" s="337"/>
      <c r="G50" s="337"/>
      <c r="H50" s="337"/>
      <c r="I50" s="337"/>
      <c r="J50" s="337"/>
      <c r="L50" s="43"/>
    </row>
    <row r="51" spans="1:15" x14ac:dyDescent="0.25">
      <c r="A51" s="1"/>
      <c r="B51" s="340" t="str">
        <f>B5</f>
        <v>For the Base Period &amp; True-Up Period Ending December 31, 2023</v>
      </c>
      <c r="C51" s="341"/>
      <c r="D51" s="341"/>
      <c r="E51" s="341"/>
      <c r="F51" s="341"/>
      <c r="G51" s="341"/>
      <c r="H51" s="341"/>
      <c r="I51" s="341"/>
      <c r="J51" s="341"/>
      <c r="L51" s="43"/>
    </row>
    <row r="52" spans="1:15" x14ac:dyDescent="0.25">
      <c r="A52" s="1"/>
      <c r="B52" s="339" t="s">
        <v>3</v>
      </c>
      <c r="C52" s="336"/>
      <c r="D52" s="336"/>
      <c r="E52" s="336"/>
      <c r="F52" s="336"/>
      <c r="G52" s="336"/>
      <c r="H52" s="336"/>
      <c r="I52" s="336"/>
      <c r="J52" s="336"/>
      <c r="L52" s="43"/>
    </row>
    <row r="53" spans="1:15" x14ac:dyDescent="0.25">
      <c r="A53" s="1"/>
      <c r="C53" s="201"/>
      <c r="D53" s="201"/>
      <c r="E53" s="256" t="s">
        <v>430</v>
      </c>
      <c r="F53"/>
      <c r="G53" s="256" t="s">
        <v>431</v>
      </c>
      <c r="H53"/>
      <c r="I53" s="256" t="s">
        <v>432</v>
      </c>
      <c r="J53" s="1"/>
      <c r="L53" s="43"/>
    </row>
    <row r="54" spans="1:15" ht="18.75" x14ac:dyDescent="0.25">
      <c r="A54" s="1" t="s">
        <v>4</v>
      </c>
      <c r="E54" s="257" t="str">
        <f>E8</f>
        <v xml:space="preserve">Revised TO6 C1 </v>
      </c>
      <c r="F54" s="196"/>
      <c r="G54" s="257" t="s">
        <v>454</v>
      </c>
      <c r="I54" s="258" t="s">
        <v>433</v>
      </c>
      <c r="J54" s="1"/>
      <c r="K54" s="1" t="s">
        <v>4</v>
      </c>
      <c r="L54" s="43"/>
    </row>
    <row r="55" spans="1:15" x14ac:dyDescent="0.25">
      <c r="A55" s="1" t="s">
        <v>6</v>
      </c>
      <c r="B55" s="4" t="s">
        <v>90</v>
      </c>
      <c r="E55" s="198" t="s">
        <v>8</v>
      </c>
      <c r="G55" s="198" t="s">
        <v>8</v>
      </c>
      <c r="I55" s="260" t="s">
        <v>436</v>
      </c>
      <c r="J55" s="6" t="s">
        <v>9</v>
      </c>
      <c r="K55" s="1" t="s">
        <v>6</v>
      </c>
      <c r="L55" s="43"/>
    </row>
    <row r="56" spans="1:15" ht="18.75" x14ac:dyDescent="0.25">
      <c r="A56" s="1"/>
      <c r="B56" s="199" t="s">
        <v>440</v>
      </c>
      <c r="G56" s="1"/>
      <c r="J56" s="1"/>
      <c r="L56" s="43"/>
    </row>
    <row r="57" spans="1:15" x14ac:dyDescent="0.25">
      <c r="A57" s="1">
        <v>1</v>
      </c>
      <c r="B57" s="43" t="s">
        <v>284</v>
      </c>
      <c r="C57" s="201"/>
      <c r="D57" s="201"/>
      <c r="E57" s="214">
        <f>'Pg3 BK-1 TO6 C1_Revised'!E56</f>
        <v>0</v>
      </c>
      <c r="F57" s="201"/>
      <c r="G57" s="214">
        <f>'Pg4 BK-1 TO6 C1_As Filed'!E56</f>
        <v>0</v>
      </c>
      <c r="I57" s="270">
        <f>E57-G57</f>
        <v>0</v>
      </c>
      <c r="J57" s="1" t="s">
        <v>285</v>
      </c>
      <c r="K57" s="1">
        <f>A57</f>
        <v>1</v>
      </c>
      <c r="L57" s="43"/>
    </row>
    <row r="58" spans="1:15" x14ac:dyDescent="0.25">
      <c r="A58" s="1">
        <f t="shared" ref="A58:A95" si="3">A57+1</f>
        <v>2</v>
      </c>
      <c r="B58" s="43"/>
      <c r="C58" s="201"/>
      <c r="D58" s="201"/>
      <c r="E58" s="211"/>
      <c r="F58" s="201"/>
      <c r="G58" s="211"/>
      <c r="I58" s="270"/>
      <c r="J58" s="1"/>
      <c r="K58" s="1">
        <f t="shared" ref="K58:K95" si="4">K57+1</f>
        <v>2</v>
      </c>
    </row>
    <row r="59" spans="1:15" ht="18.75" x14ac:dyDescent="0.25">
      <c r="A59" s="1">
        <f t="shared" si="3"/>
        <v>3</v>
      </c>
      <c r="B59" s="43" t="s">
        <v>286</v>
      </c>
      <c r="C59" s="201"/>
      <c r="D59" s="201"/>
      <c r="E59" s="63">
        <f>'Pg3 BK-1 TO6 C1_Revised'!E58</f>
        <v>1.8646691487816846E-2</v>
      </c>
      <c r="F59" s="201"/>
      <c r="G59" s="63">
        <f>'Pg4 BK-1 TO6 C1_As Filed'!E58</f>
        <v>1.8646691487816846E-2</v>
      </c>
      <c r="H59" s="251"/>
      <c r="I59" s="271">
        <f>E59-G59</f>
        <v>0</v>
      </c>
      <c r="J59" s="1" t="s">
        <v>418</v>
      </c>
      <c r="K59" s="1">
        <f t="shared" si="4"/>
        <v>3</v>
      </c>
      <c r="M59"/>
      <c r="N59"/>
      <c r="O59"/>
    </row>
    <row r="60" spans="1:15" x14ac:dyDescent="0.25">
      <c r="A60" s="1">
        <f t="shared" si="3"/>
        <v>4</v>
      </c>
      <c r="B60" s="3" t="s">
        <v>287</v>
      </c>
      <c r="C60" s="201"/>
      <c r="D60" s="201"/>
      <c r="E60" s="245">
        <f>'Pg3 BK-1 TO6 C1_Revised'!E59</f>
        <v>0</v>
      </c>
      <c r="F60" s="201"/>
      <c r="G60" s="245">
        <f>'Pg4 BK-1 TO6 C1_As Filed'!E59</f>
        <v>0</v>
      </c>
      <c r="I60" s="272">
        <f>E60-G60</f>
        <v>0</v>
      </c>
      <c r="J60" s="1" t="s">
        <v>288</v>
      </c>
      <c r="K60" s="1">
        <f t="shared" si="4"/>
        <v>4</v>
      </c>
    </row>
    <row r="61" spans="1:15" x14ac:dyDescent="0.25">
      <c r="A61" s="1">
        <f t="shared" si="3"/>
        <v>5</v>
      </c>
      <c r="B61" s="3" t="s">
        <v>289</v>
      </c>
      <c r="E61" s="248">
        <f>E60*E59</f>
        <v>0</v>
      </c>
      <c r="G61" s="248">
        <f>G60*G59</f>
        <v>0</v>
      </c>
      <c r="I61" s="270">
        <f>E61-G61</f>
        <v>0</v>
      </c>
      <c r="J61" s="1" t="s">
        <v>290</v>
      </c>
      <c r="K61" s="1">
        <f t="shared" si="4"/>
        <v>5</v>
      </c>
    </row>
    <row r="62" spans="1:15" x14ac:dyDescent="0.25">
      <c r="A62" s="1">
        <f t="shared" si="3"/>
        <v>6</v>
      </c>
      <c r="E62" s="62"/>
      <c r="G62" s="62"/>
      <c r="I62" s="270"/>
      <c r="J62" s="1"/>
      <c r="K62" s="1">
        <f t="shared" si="4"/>
        <v>6</v>
      </c>
    </row>
    <row r="63" spans="1:15" ht="18.75" x14ac:dyDescent="0.25">
      <c r="A63" s="1">
        <f t="shared" si="3"/>
        <v>7</v>
      </c>
      <c r="B63" s="43" t="s">
        <v>268</v>
      </c>
      <c r="E63" s="63">
        <f>'Pg3 BK-1 TO6 C1_Revised'!E62</f>
        <v>0</v>
      </c>
      <c r="G63" s="63">
        <f>'Pg4 BK-1 TO6 C1_As Filed'!E62</f>
        <v>0</v>
      </c>
      <c r="I63" s="271">
        <f>E63-G63</f>
        <v>0</v>
      </c>
      <c r="J63" s="1" t="s">
        <v>419</v>
      </c>
      <c r="K63" s="1">
        <f t="shared" si="4"/>
        <v>7</v>
      </c>
    </row>
    <row r="64" spans="1:15" x14ac:dyDescent="0.25">
      <c r="A64" s="1">
        <f t="shared" si="3"/>
        <v>8</v>
      </c>
      <c r="B64" s="3" t="s">
        <v>287</v>
      </c>
      <c r="E64" s="245">
        <f>'Pg3 BK-1 TO6 C1_Revised'!E63</f>
        <v>0</v>
      </c>
      <c r="G64" s="245">
        <f>'Pg4 BK-1 TO6 C1_As Filed'!E63</f>
        <v>0</v>
      </c>
      <c r="I64" s="272">
        <f>E64-G64</f>
        <v>0</v>
      </c>
      <c r="J64" s="1" t="s">
        <v>288</v>
      </c>
      <c r="K64" s="1">
        <f t="shared" si="4"/>
        <v>8</v>
      </c>
    </row>
    <row r="65" spans="1:12" x14ac:dyDescent="0.25">
      <c r="A65" s="1">
        <f t="shared" si="3"/>
        <v>9</v>
      </c>
      <c r="B65" s="3" t="s">
        <v>270</v>
      </c>
      <c r="E65" s="248">
        <f>E64*E63</f>
        <v>0</v>
      </c>
      <c r="G65" s="248">
        <f>G64*G63</f>
        <v>0</v>
      </c>
      <c r="I65" s="270">
        <f>E65-G65</f>
        <v>0</v>
      </c>
      <c r="J65" s="1" t="s">
        <v>291</v>
      </c>
      <c r="K65" s="1">
        <f t="shared" si="4"/>
        <v>9</v>
      </c>
    </row>
    <row r="66" spans="1:12" x14ac:dyDescent="0.25">
      <c r="A66" s="1">
        <f t="shared" si="3"/>
        <v>10</v>
      </c>
      <c r="E66" s="62"/>
      <c r="G66" s="62"/>
      <c r="I66" s="270"/>
      <c r="J66" s="1"/>
      <c r="K66" s="1">
        <f t="shared" si="4"/>
        <v>10</v>
      </c>
    </row>
    <row r="67" spans="1:12" ht="16.5" thickBot="1" x14ac:dyDescent="0.3">
      <c r="A67" s="1">
        <f t="shared" si="3"/>
        <v>11</v>
      </c>
      <c r="B67" s="3" t="s">
        <v>292</v>
      </c>
      <c r="E67" s="65">
        <f>E57+E61+E65</f>
        <v>0</v>
      </c>
      <c r="G67" s="65">
        <f>G57+G61+G65</f>
        <v>0</v>
      </c>
      <c r="I67" s="273">
        <f>E67-G67</f>
        <v>0</v>
      </c>
      <c r="J67" s="1" t="s">
        <v>420</v>
      </c>
      <c r="K67" s="1">
        <f t="shared" si="4"/>
        <v>11</v>
      </c>
    </row>
    <row r="68" spans="1:12" ht="16.5" thickTop="1" x14ac:dyDescent="0.25">
      <c r="A68" s="1">
        <f t="shared" si="3"/>
        <v>12</v>
      </c>
      <c r="E68" s="62"/>
      <c r="G68" s="62"/>
      <c r="I68" s="270"/>
      <c r="J68" s="1"/>
      <c r="K68" s="1">
        <f t="shared" si="4"/>
        <v>12</v>
      </c>
    </row>
    <row r="69" spans="1:12" ht="18.75" x14ac:dyDescent="0.25">
      <c r="A69" s="1">
        <f t="shared" si="3"/>
        <v>13</v>
      </c>
      <c r="B69" s="42" t="s">
        <v>441</v>
      </c>
      <c r="E69" s="62"/>
      <c r="G69" s="62"/>
      <c r="I69" s="270"/>
      <c r="J69" s="1"/>
      <c r="K69" s="1">
        <f t="shared" si="4"/>
        <v>13</v>
      </c>
    </row>
    <row r="70" spans="1:12" x14ac:dyDescent="0.25">
      <c r="A70" s="1">
        <f t="shared" si="3"/>
        <v>14</v>
      </c>
      <c r="B70" s="43" t="s">
        <v>295</v>
      </c>
      <c r="E70" s="48">
        <f>'Pg3 BK-1 TO6 C1_Revised'!E69</f>
        <v>0</v>
      </c>
      <c r="G70" s="48">
        <f>'Pg4 BK-1 TO6 C1_As Filed'!E69</f>
        <v>0</v>
      </c>
      <c r="I70" s="270">
        <f>E70-G70</f>
        <v>0</v>
      </c>
      <c r="J70" s="1" t="s">
        <v>296</v>
      </c>
      <c r="K70" s="1">
        <f t="shared" si="4"/>
        <v>14</v>
      </c>
    </row>
    <row r="71" spans="1:12" x14ac:dyDescent="0.25">
      <c r="A71" s="1">
        <f t="shared" si="3"/>
        <v>15</v>
      </c>
      <c r="B71" s="43"/>
      <c r="E71" s="221"/>
      <c r="G71" s="221"/>
      <c r="I71" s="270"/>
      <c r="J71" s="1"/>
      <c r="K71" s="1">
        <f t="shared" si="4"/>
        <v>15</v>
      </c>
    </row>
    <row r="72" spans="1:12" x14ac:dyDescent="0.25">
      <c r="A72" s="1">
        <f t="shared" si="3"/>
        <v>16</v>
      </c>
      <c r="B72" s="43" t="s">
        <v>297</v>
      </c>
      <c r="E72" s="48">
        <f>E150</f>
        <v>0</v>
      </c>
      <c r="G72" s="48">
        <f>G150</f>
        <v>0</v>
      </c>
      <c r="I72" s="270">
        <f>E72-G72</f>
        <v>0</v>
      </c>
      <c r="J72" s="1" t="s">
        <v>298</v>
      </c>
      <c r="K72" s="1">
        <f t="shared" si="4"/>
        <v>16</v>
      </c>
    </row>
    <row r="73" spans="1:12" ht="18.75" x14ac:dyDescent="0.25">
      <c r="A73" s="1">
        <f t="shared" si="3"/>
        <v>17</v>
      </c>
      <c r="B73" s="43" t="s">
        <v>263</v>
      </c>
      <c r="C73" s="201"/>
      <c r="D73" s="201"/>
      <c r="E73" s="66">
        <f>'Pg3 BK-1 TO6 C1_Revised'!E72</f>
        <v>9.302600143321843E-2</v>
      </c>
      <c r="F73" s="202"/>
      <c r="G73" s="66">
        <f>'Pg4 BK-1 TO6 C1_As Filed'!E72</f>
        <v>9.3026367903775511E-2</v>
      </c>
      <c r="H73" s="4"/>
      <c r="I73" s="274">
        <f>E73-G73</f>
        <v>-3.6647055708105558E-7</v>
      </c>
      <c r="J73" s="1" t="s">
        <v>421</v>
      </c>
      <c r="K73" s="1">
        <f t="shared" si="4"/>
        <v>17</v>
      </c>
    </row>
    <row r="74" spans="1:12" x14ac:dyDescent="0.25">
      <c r="A74" s="1">
        <f t="shared" si="3"/>
        <v>18</v>
      </c>
      <c r="B74" s="3" t="s">
        <v>300</v>
      </c>
      <c r="E74" s="248">
        <f>E72*E73</f>
        <v>0</v>
      </c>
      <c r="G74" s="248">
        <f>G72*G73</f>
        <v>0</v>
      </c>
      <c r="I74" s="275">
        <f>E74-G74</f>
        <v>0</v>
      </c>
      <c r="J74" s="1" t="s">
        <v>301</v>
      </c>
      <c r="K74" s="1">
        <f t="shared" si="4"/>
        <v>18</v>
      </c>
    </row>
    <row r="75" spans="1:12" x14ac:dyDescent="0.25">
      <c r="A75" s="1">
        <f t="shared" si="3"/>
        <v>19</v>
      </c>
      <c r="E75" s="62"/>
      <c r="G75" s="62"/>
      <c r="I75" s="270"/>
      <c r="J75" s="1"/>
      <c r="K75" s="1">
        <f t="shared" si="4"/>
        <v>19</v>
      </c>
    </row>
    <row r="76" spans="1:12" x14ac:dyDescent="0.25">
      <c r="A76" s="1">
        <f t="shared" si="3"/>
        <v>20</v>
      </c>
      <c r="B76" s="43" t="s">
        <v>297</v>
      </c>
      <c r="E76" s="48">
        <f>E150</f>
        <v>0</v>
      </c>
      <c r="G76" s="48">
        <f>G150</f>
        <v>0</v>
      </c>
      <c r="I76" s="270">
        <f>E76-G76</f>
        <v>0</v>
      </c>
      <c r="J76" s="1" t="s">
        <v>298</v>
      </c>
      <c r="K76" s="1">
        <f t="shared" si="4"/>
        <v>20</v>
      </c>
    </row>
    <row r="77" spans="1:12" ht="18.75" x14ac:dyDescent="0.25">
      <c r="A77" s="1">
        <f t="shared" si="3"/>
        <v>21</v>
      </c>
      <c r="B77" s="43" t="s">
        <v>268</v>
      </c>
      <c r="C77" s="202"/>
      <c r="D77" s="202"/>
      <c r="E77" s="224">
        <f>'Pg3 BK-1 TO6 C1_Revised'!E76</f>
        <v>0</v>
      </c>
      <c r="F77" s="202"/>
      <c r="G77" s="224">
        <f>'Pg4 BK-1 TO6 C1_As Filed'!E76</f>
        <v>0</v>
      </c>
      <c r="H77" s="4"/>
      <c r="I77" s="274">
        <f>E77-G77</f>
        <v>0</v>
      </c>
      <c r="J77" s="1" t="s">
        <v>302</v>
      </c>
      <c r="K77" s="1">
        <f t="shared" si="4"/>
        <v>21</v>
      </c>
      <c r="L77" s="202"/>
    </row>
    <row r="78" spans="1:12" x14ac:dyDescent="0.25">
      <c r="A78" s="1">
        <f t="shared" si="3"/>
        <v>22</v>
      </c>
      <c r="B78" s="3" t="s">
        <v>303</v>
      </c>
      <c r="E78" s="248">
        <f>E76*E77</f>
        <v>0</v>
      </c>
      <c r="G78" s="248">
        <f>G76*G77</f>
        <v>0</v>
      </c>
      <c r="I78" s="270">
        <f>E78-G78</f>
        <v>0</v>
      </c>
      <c r="J78" s="1" t="s">
        <v>304</v>
      </c>
      <c r="K78" s="1">
        <f t="shared" si="4"/>
        <v>22</v>
      </c>
    </row>
    <row r="79" spans="1:12" x14ac:dyDescent="0.25">
      <c r="A79" s="1">
        <f t="shared" si="3"/>
        <v>23</v>
      </c>
      <c r="E79" s="62"/>
      <c r="G79" s="62"/>
      <c r="I79" s="270"/>
      <c r="J79" s="1"/>
      <c r="K79" s="1">
        <f t="shared" si="4"/>
        <v>23</v>
      </c>
    </row>
    <row r="80" spans="1:12" ht="16.5" thickBot="1" x14ac:dyDescent="0.3">
      <c r="A80" s="1">
        <f t="shared" si="3"/>
        <v>24</v>
      </c>
      <c r="B80" s="3" t="s">
        <v>305</v>
      </c>
      <c r="E80" s="65">
        <f>E70+E74+E78</f>
        <v>0</v>
      </c>
      <c r="G80" s="65">
        <f>G70+G74+G78</f>
        <v>0</v>
      </c>
      <c r="I80" s="273">
        <f>E80-G80</f>
        <v>0</v>
      </c>
      <c r="J80" s="1" t="s">
        <v>306</v>
      </c>
      <c r="K80" s="1">
        <f t="shared" si="4"/>
        <v>24</v>
      </c>
    </row>
    <row r="81" spans="1:11" ht="16.5" thickTop="1" x14ac:dyDescent="0.25">
      <c r="A81" s="1">
        <f t="shared" si="3"/>
        <v>25</v>
      </c>
      <c r="E81" s="62"/>
      <c r="G81" s="62"/>
      <c r="I81" s="270"/>
      <c r="J81" s="1"/>
      <c r="K81" s="1">
        <f t="shared" si="4"/>
        <v>25</v>
      </c>
    </row>
    <row r="82" spans="1:11" ht="18.75" x14ac:dyDescent="0.25">
      <c r="A82" s="1">
        <f t="shared" si="3"/>
        <v>26</v>
      </c>
      <c r="B82" s="42" t="s">
        <v>442</v>
      </c>
      <c r="C82" s="201"/>
      <c r="D82" s="201"/>
      <c r="E82" s="211"/>
      <c r="F82" s="201"/>
      <c r="G82" s="211"/>
      <c r="I82" s="270"/>
      <c r="J82" s="1"/>
      <c r="K82" s="1">
        <f t="shared" si="4"/>
        <v>26</v>
      </c>
    </row>
    <row r="83" spans="1:11" x14ac:dyDescent="0.25">
      <c r="A83" s="1">
        <f t="shared" si="3"/>
        <v>27</v>
      </c>
      <c r="B83" s="3" t="s">
        <v>308</v>
      </c>
      <c r="C83" s="201"/>
      <c r="D83" s="201"/>
      <c r="E83" s="214">
        <f>E152</f>
        <v>0</v>
      </c>
      <c r="F83" s="201"/>
      <c r="G83" s="214">
        <f>G152</f>
        <v>0</v>
      </c>
      <c r="I83" s="270">
        <f>E83-G83</f>
        <v>0</v>
      </c>
      <c r="J83" s="1" t="s">
        <v>309</v>
      </c>
      <c r="K83" s="1">
        <f t="shared" si="4"/>
        <v>27</v>
      </c>
    </row>
    <row r="84" spans="1:11" ht="18.75" x14ac:dyDescent="0.25">
      <c r="A84" s="1">
        <f t="shared" si="3"/>
        <v>28</v>
      </c>
      <c r="B84" s="43" t="s">
        <v>263</v>
      </c>
      <c r="C84" s="201"/>
      <c r="D84" s="201"/>
      <c r="E84" s="252">
        <f>'Pg3 BK-1 TO6 C1_Revised'!E83</f>
        <v>9.302600143321843E-2</v>
      </c>
      <c r="F84" s="201"/>
      <c r="G84" s="252">
        <f>'Pg4 BK-1 TO6 C1_As Filed'!E83</f>
        <v>9.3026367903775511E-2</v>
      </c>
      <c r="H84" s="4"/>
      <c r="I84" s="274">
        <f>E84-G84</f>
        <v>-3.6647055708105558E-7</v>
      </c>
      <c r="J84" s="1" t="s">
        <v>421</v>
      </c>
      <c r="K84" s="1">
        <f t="shared" si="4"/>
        <v>28</v>
      </c>
    </row>
    <row r="85" spans="1:11" x14ac:dyDescent="0.25">
      <c r="A85" s="1">
        <f t="shared" si="3"/>
        <v>29</v>
      </c>
      <c r="B85" s="3" t="s">
        <v>310</v>
      </c>
      <c r="C85" s="201"/>
      <c r="D85" s="201"/>
      <c r="E85" s="253">
        <f>E83*E84</f>
        <v>0</v>
      </c>
      <c r="F85" s="201"/>
      <c r="G85" s="253">
        <f>G83*G84</f>
        <v>0</v>
      </c>
      <c r="I85" s="270">
        <f>E85-G85</f>
        <v>0</v>
      </c>
      <c r="J85" s="1" t="s">
        <v>311</v>
      </c>
      <c r="K85" s="1">
        <f t="shared" si="4"/>
        <v>29</v>
      </c>
    </row>
    <row r="86" spans="1:11" x14ac:dyDescent="0.25">
      <c r="A86" s="1">
        <f t="shared" si="3"/>
        <v>30</v>
      </c>
      <c r="C86" s="201"/>
      <c r="D86" s="201"/>
      <c r="E86" s="211"/>
      <c r="F86" s="201"/>
      <c r="G86" s="211"/>
      <c r="I86" s="270"/>
      <c r="J86" s="1"/>
      <c r="K86" s="1">
        <f t="shared" si="4"/>
        <v>30</v>
      </c>
    </row>
    <row r="87" spans="1:11" x14ac:dyDescent="0.25">
      <c r="A87" s="1">
        <f t="shared" si="3"/>
        <v>31</v>
      </c>
      <c r="B87" s="3" t="s">
        <v>308</v>
      </c>
      <c r="C87" s="201"/>
      <c r="D87" s="201"/>
      <c r="E87" s="214">
        <f>E152</f>
        <v>0</v>
      </c>
      <c r="F87" s="201"/>
      <c r="G87" s="214">
        <f>G152</f>
        <v>0</v>
      </c>
      <c r="I87" s="270">
        <f>E87-G87</f>
        <v>0</v>
      </c>
      <c r="J87" s="1" t="s">
        <v>309</v>
      </c>
      <c r="K87" s="1">
        <f t="shared" si="4"/>
        <v>31</v>
      </c>
    </row>
    <row r="88" spans="1:11" ht="18.75" x14ac:dyDescent="0.25">
      <c r="A88" s="1">
        <f t="shared" si="3"/>
        <v>32</v>
      </c>
      <c r="B88" s="43" t="s">
        <v>268</v>
      </c>
      <c r="C88" s="201"/>
      <c r="D88" s="201"/>
      <c r="E88" s="252">
        <f>'Pg3 BK-1 TO6 C1_Revised'!E87</f>
        <v>0</v>
      </c>
      <c r="F88" s="330"/>
      <c r="G88" s="252">
        <f>'Pg4 BK-1 TO6 C1_As Filed'!E87</f>
        <v>9.3026367903775511E-2</v>
      </c>
      <c r="I88" s="274">
        <f>E88-G88</f>
        <v>-9.3026367903775511E-2</v>
      </c>
      <c r="J88" s="276" t="s">
        <v>416</v>
      </c>
      <c r="K88" s="1">
        <f t="shared" si="4"/>
        <v>32</v>
      </c>
    </row>
    <row r="89" spans="1:11" x14ac:dyDescent="0.25">
      <c r="A89" s="1">
        <f t="shared" si="3"/>
        <v>33</v>
      </c>
      <c r="B89" s="3" t="s">
        <v>312</v>
      </c>
      <c r="C89" s="201"/>
      <c r="D89" s="201"/>
      <c r="E89" s="253">
        <f>E87*E88</f>
        <v>0</v>
      </c>
      <c r="F89" s="201"/>
      <c r="G89" s="253">
        <f>G87*G88</f>
        <v>0</v>
      </c>
      <c r="I89" s="270">
        <f>E89-G89</f>
        <v>0</v>
      </c>
      <c r="J89" s="1" t="s">
        <v>313</v>
      </c>
      <c r="K89" s="1">
        <f t="shared" si="4"/>
        <v>33</v>
      </c>
    </row>
    <row r="90" spans="1:11" x14ac:dyDescent="0.25">
      <c r="A90" s="1">
        <f t="shared" si="3"/>
        <v>34</v>
      </c>
      <c r="C90" s="201"/>
      <c r="D90" s="201"/>
      <c r="E90" s="211"/>
      <c r="F90" s="201"/>
      <c r="G90" s="211"/>
      <c r="I90" s="270"/>
      <c r="J90" s="1"/>
      <c r="K90" s="1">
        <f t="shared" si="4"/>
        <v>34</v>
      </c>
    </row>
    <row r="91" spans="1:11" ht="16.5" thickBot="1" x14ac:dyDescent="0.3">
      <c r="A91" s="1">
        <f t="shared" si="3"/>
        <v>35</v>
      </c>
      <c r="B91" s="3" t="s">
        <v>314</v>
      </c>
      <c r="C91" s="201"/>
      <c r="D91" s="201"/>
      <c r="E91" s="65">
        <f>E85+E89</f>
        <v>0</v>
      </c>
      <c r="F91" s="201"/>
      <c r="G91" s="65">
        <f>G85+G89</f>
        <v>0</v>
      </c>
      <c r="I91" s="277">
        <f>E91-G91</f>
        <v>0</v>
      </c>
      <c r="J91" s="1" t="s">
        <v>315</v>
      </c>
      <c r="K91" s="1">
        <f t="shared" si="4"/>
        <v>35</v>
      </c>
    </row>
    <row r="92" spans="1:11" ht="16.5" thickTop="1" x14ac:dyDescent="0.25">
      <c r="A92" s="1">
        <f t="shared" si="3"/>
        <v>36</v>
      </c>
      <c r="C92" s="201"/>
      <c r="D92" s="201"/>
      <c r="E92" s="211"/>
      <c r="F92" s="201"/>
      <c r="G92" s="211"/>
      <c r="I92" s="270"/>
      <c r="J92" s="1"/>
      <c r="K92" s="1">
        <f t="shared" si="4"/>
        <v>36</v>
      </c>
    </row>
    <row r="93" spans="1:11" ht="19.5" thickBot="1" x14ac:dyDescent="0.3">
      <c r="A93" s="1">
        <f t="shared" si="3"/>
        <v>37</v>
      </c>
      <c r="B93" s="3" t="s">
        <v>316</v>
      </c>
      <c r="E93" s="210">
        <f>E67+E80+E91</f>
        <v>0</v>
      </c>
      <c r="G93" s="210">
        <f>G67+G80+G91</f>
        <v>0</v>
      </c>
      <c r="I93" s="278">
        <f>E93-G93</f>
        <v>0</v>
      </c>
      <c r="J93" s="1" t="s">
        <v>317</v>
      </c>
      <c r="K93" s="1">
        <f t="shared" si="4"/>
        <v>37</v>
      </c>
    </row>
    <row r="94" spans="1:11" ht="16.5" thickTop="1" x14ac:dyDescent="0.25">
      <c r="A94" s="1">
        <f t="shared" si="3"/>
        <v>38</v>
      </c>
      <c r="C94" s="201"/>
      <c r="D94" s="201"/>
      <c r="E94" s="211"/>
      <c r="F94" s="201"/>
      <c r="G94" s="211"/>
      <c r="I94" s="270"/>
      <c r="J94" s="1"/>
      <c r="K94" s="1">
        <f t="shared" si="4"/>
        <v>38</v>
      </c>
    </row>
    <row r="95" spans="1:11" ht="19.5" thickBot="1" x14ac:dyDescent="0.3">
      <c r="A95" s="1">
        <f t="shared" si="3"/>
        <v>39</v>
      </c>
      <c r="B95" s="42" t="s">
        <v>318</v>
      </c>
      <c r="C95" s="201"/>
      <c r="D95" s="201"/>
      <c r="E95" s="250">
        <f>+E40+E93</f>
        <v>1057949.9252361178</v>
      </c>
      <c r="F95" s="193" t="s">
        <v>237</v>
      </c>
      <c r="G95" s="210">
        <f>+G40+G93</f>
        <v>1059106.1508880211</v>
      </c>
      <c r="H95" s="4"/>
      <c r="I95" s="278">
        <f>E95-G95</f>
        <v>-1156.2256519033108</v>
      </c>
      <c r="J95" s="1" t="s">
        <v>319</v>
      </c>
      <c r="K95" s="1">
        <f t="shared" si="4"/>
        <v>39</v>
      </c>
    </row>
    <row r="96" spans="1:11" ht="16.5" thickTop="1" x14ac:dyDescent="0.25">
      <c r="A96" s="1"/>
      <c r="B96" s="42"/>
      <c r="C96" s="201"/>
      <c r="D96" s="201"/>
      <c r="E96" s="201"/>
      <c r="F96" s="201"/>
      <c r="G96" s="211"/>
      <c r="H96" s="4"/>
      <c r="I96" s="4"/>
      <c r="J96" s="1"/>
    </row>
    <row r="97" spans="1:11" x14ac:dyDescent="0.25">
      <c r="A97" s="1"/>
      <c r="B97" s="42"/>
      <c r="C97" s="201"/>
      <c r="D97" s="201"/>
      <c r="E97" s="201"/>
      <c r="F97" s="201"/>
      <c r="G97" s="211"/>
      <c r="H97" s="4"/>
      <c r="I97" s="4"/>
      <c r="J97" s="1"/>
    </row>
    <row r="98" spans="1:11" ht="38.25" customHeight="1" x14ac:dyDescent="0.25">
      <c r="A98" s="314" t="s">
        <v>237</v>
      </c>
      <c r="B98" s="342" t="str">
        <f>B43</f>
        <v>Items in BOLD have changed for AFUDC adjustments resulting from TO6 settlement negotiations and capital related cost adjustments discovered as part of the Transmission Project Review process.</v>
      </c>
      <c r="C98" s="342"/>
      <c r="D98" s="342"/>
      <c r="E98" s="342"/>
      <c r="F98" s="342"/>
      <c r="G98" s="342"/>
      <c r="H98" s="342"/>
      <c r="I98" s="342"/>
      <c r="J98" s="342"/>
    </row>
    <row r="99" spans="1:11" ht="18.75" x14ac:dyDescent="0.25">
      <c r="A99" s="212">
        <v>1</v>
      </c>
      <c r="B99" s="3" t="str">
        <f>B44</f>
        <v>Amounts for TO6 C1 are as filed in docket ER25-270.</v>
      </c>
      <c r="C99" s="201"/>
      <c r="D99" s="201"/>
      <c r="E99" s="201"/>
      <c r="F99" s="201"/>
      <c r="G99" s="211"/>
      <c r="H99" s="4"/>
      <c r="I99" s="4"/>
      <c r="J99" s="1"/>
    </row>
    <row r="100" spans="1:11" ht="18.75" x14ac:dyDescent="0.25">
      <c r="A100" s="212">
        <v>2</v>
      </c>
      <c r="B100" s="3" t="s">
        <v>282</v>
      </c>
      <c r="C100" s="201"/>
      <c r="D100" s="201"/>
      <c r="E100" s="201"/>
      <c r="F100" s="201"/>
      <c r="G100" s="211"/>
      <c r="J100" s="1"/>
    </row>
    <row r="101" spans="1:11" ht="18.75" x14ac:dyDescent="0.25">
      <c r="A101" s="212">
        <v>3</v>
      </c>
      <c r="B101" s="3" t="s">
        <v>320</v>
      </c>
      <c r="C101" s="201"/>
      <c r="D101" s="201"/>
      <c r="E101" s="201"/>
      <c r="F101" s="201"/>
      <c r="G101" s="227"/>
      <c r="H101" s="110"/>
      <c r="I101" s="110"/>
      <c r="J101" s="1"/>
    </row>
    <row r="102" spans="1:11" ht="18.75" x14ac:dyDescent="0.25">
      <c r="A102" s="212">
        <v>4</v>
      </c>
      <c r="B102" s="3" t="s">
        <v>322</v>
      </c>
      <c r="C102" s="201"/>
      <c r="D102" s="201"/>
      <c r="E102" s="201"/>
      <c r="F102" s="201"/>
      <c r="G102" s="211"/>
      <c r="J102" s="1"/>
    </row>
    <row r="103" spans="1:11" x14ac:dyDescent="0.25">
      <c r="A103" s="1"/>
      <c r="B103" s="4"/>
      <c r="C103" s="201"/>
      <c r="D103" s="201"/>
      <c r="E103" s="201"/>
      <c r="F103" s="201"/>
      <c r="G103" s="211"/>
      <c r="J103" s="1"/>
    </row>
    <row r="104" spans="1:11" x14ac:dyDescent="0.25">
      <c r="A104" s="1"/>
      <c r="C104" s="201"/>
      <c r="D104" s="201"/>
      <c r="E104" s="201"/>
      <c r="F104" s="201"/>
      <c r="G104" s="211"/>
      <c r="J104" s="1"/>
    </row>
    <row r="105" spans="1:11" x14ac:dyDescent="0.25">
      <c r="A105" s="1"/>
      <c r="B105" s="335" t="s">
        <v>0</v>
      </c>
      <c r="C105" s="336"/>
      <c r="D105" s="336"/>
      <c r="E105" s="336"/>
      <c r="F105" s="336"/>
      <c r="G105" s="336"/>
      <c r="H105" s="336"/>
      <c r="I105" s="336"/>
      <c r="J105" s="336"/>
    </row>
    <row r="106" spans="1:11" x14ac:dyDescent="0.25">
      <c r="A106" s="1"/>
      <c r="B106" s="335" t="s">
        <v>241</v>
      </c>
      <c r="C106" s="336"/>
      <c r="D106" s="336"/>
      <c r="E106" s="336"/>
      <c r="F106" s="336"/>
      <c r="G106" s="336"/>
      <c r="H106" s="336"/>
      <c r="I106" s="336"/>
      <c r="J106" s="336"/>
    </row>
    <row r="107" spans="1:11" ht="17.25" x14ac:dyDescent="0.25">
      <c r="A107" s="1" t="s">
        <v>90</v>
      </c>
      <c r="B107" s="335" t="s">
        <v>242</v>
      </c>
      <c r="C107" s="337"/>
      <c r="D107" s="337"/>
      <c r="E107" s="337"/>
      <c r="F107" s="337"/>
      <c r="G107" s="337"/>
      <c r="H107" s="337"/>
      <c r="I107" s="337"/>
      <c r="J107" s="337"/>
      <c r="K107" s="1" t="s">
        <v>90</v>
      </c>
    </row>
    <row r="108" spans="1:11" x14ac:dyDescent="0.25">
      <c r="A108" s="1"/>
      <c r="B108" s="340" t="str">
        <f>B5</f>
        <v>For the Base Period &amp; True-Up Period Ending December 31, 2023</v>
      </c>
      <c r="C108" s="341"/>
      <c r="D108" s="341"/>
      <c r="E108" s="341"/>
      <c r="F108" s="341"/>
      <c r="G108" s="341"/>
      <c r="H108" s="341"/>
      <c r="I108" s="341"/>
      <c r="J108" s="341"/>
    </row>
    <row r="109" spans="1:11" x14ac:dyDescent="0.25">
      <c r="A109" s="1"/>
      <c r="B109" s="339" t="s">
        <v>3</v>
      </c>
      <c r="C109" s="336"/>
      <c r="D109" s="336"/>
      <c r="E109" s="336"/>
      <c r="F109" s="336"/>
      <c r="G109" s="336"/>
      <c r="H109" s="336"/>
      <c r="I109" s="336"/>
      <c r="J109" s="336"/>
    </row>
    <row r="110" spans="1:11" x14ac:dyDescent="0.25">
      <c r="A110" s="1"/>
      <c r="B110" s="188"/>
      <c r="C110" s="4"/>
      <c r="D110" s="4"/>
      <c r="E110" s="256" t="s">
        <v>430</v>
      </c>
      <c r="F110"/>
      <c r="G110" s="256" t="s">
        <v>431</v>
      </c>
      <c r="H110"/>
      <c r="I110" s="256" t="s">
        <v>432</v>
      </c>
      <c r="J110" s="4"/>
    </row>
    <row r="111" spans="1:11" ht="18.75" x14ac:dyDescent="0.25">
      <c r="A111" s="1" t="s">
        <v>4</v>
      </c>
      <c r="E111" s="257" t="str">
        <f>E8</f>
        <v xml:space="preserve">Revised TO6 C1 </v>
      </c>
      <c r="F111" s="196"/>
      <c r="G111" s="257" t="s">
        <v>454</v>
      </c>
      <c r="I111" s="258" t="s">
        <v>433</v>
      </c>
      <c r="J111" s="1"/>
      <c r="K111" s="1" t="s">
        <v>4</v>
      </c>
    </row>
    <row r="112" spans="1:11" x14ac:dyDescent="0.25">
      <c r="A112" s="1" t="s">
        <v>6</v>
      </c>
      <c r="B112" s="4" t="s">
        <v>90</v>
      </c>
      <c r="E112" s="198" t="s">
        <v>8</v>
      </c>
      <c r="G112" s="198" t="s">
        <v>8</v>
      </c>
      <c r="I112" s="260" t="s">
        <v>436</v>
      </c>
      <c r="J112" s="6" t="s">
        <v>9</v>
      </c>
      <c r="K112" s="1" t="s">
        <v>6</v>
      </c>
    </row>
    <row r="113" spans="1:12" x14ac:dyDescent="0.25">
      <c r="A113" s="1"/>
      <c r="B113" s="199" t="s">
        <v>323</v>
      </c>
      <c r="C113" s="228"/>
      <c r="D113" s="228"/>
      <c r="E113" s="228"/>
      <c r="F113" s="228"/>
      <c r="G113" s="228"/>
      <c r="J113" s="1"/>
    </row>
    <row r="114" spans="1:12" x14ac:dyDescent="0.25">
      <c r="A114" s="1">
        <v>1</v>
      </c>
      <c r="B114" s="229" t="s">
        <v>324</v>
      </c>
      <c r="C114" s="228"/>
      <c r="D114" s="228"/>
      <c r="E114" s="228"/>
      <c r="F114" s="228"/>
      <c r="G114" s="228"/>
      <c r="J114" s="1"/>
      <c r="K114" s="1">
        <f>A114</f>
        <v>1</v>
      </c>
    </row>
    <row r="115" spans="1:12" x14ac:dyDescent="0.25">
      <c r="A115" s="1">
        <f t="shared" ref="A115:A152" si="5">A114+1</f>
        <v>2</v>
      </c>
      <c r="B115" s="43" t="s">
        <v>325</v>
      </c>
      <c r="C115" s="228"/>
      <c r="D115" s="228"/>
      <c r="E115" s="321">
        <f>E185</f>
        <v>6047751.3018555706</v>
      </c>
      <c r="F115" s="314" t="s">
        <v>237</v>
      </c>
      <c r="G115" s="230">
        <f>G185</f>
        <v>6056558.2936077248</v>
      </c>
      <c r="H115" s="110"/>
      <c r="I115" s="243">
        <f>E115-G115</f>
        <v>-8806.9917521541938</v>
      </c>
      <c r="J115" s="1" t="s">
        <v>326</v>
      </c>
      <c r="K115" s="1">
        <f t="shared" ref="K115:K152" si="6">K114+1</f>
        <v>2</v>
      </c>
    </row>
    <row r="116" spans="1:12" x14ac:dyDescent="0.25">
      <c r="A116" s="1">
        <f t="shared" si="5"/>
        <v>3</v>
      </c>
      <c r="B116" s="43" t="s">
        <v>327</v>
      </c>
      <c r="C116" s="228"/>
      <c r="D116" s="228"/>
      <c r="E116" s="326">
        <f>E186</f>
        <v>9151</v>
      </c>
      <c r="F116" s="314" t="s">
        <v>237</v>
      </c>
      <c r="G116" s="231">
        <f>G186</f>
        <v>9151.7252080767139</v>
      </c>
      <c r="H116" s="110"/>
      <c r="I116" s="261">
        <f>E116-G116</f>
        <v>-0.72520807671389775</v>
      </c>
      <c r="J116" s="1" t="s">
        <v>328</v>
      </c>
      <c r="K116" s="1">
        <f t="shared" si="6"/>
        <v>3</v>
      </c>
    </row>
    <row r="117" spans="1:12" x14ac:dyDescent="0.25">
      <c r="A117" s="1">
        <f t="shared" si="5"/>
        <v>4</v>
      </c>
      <c r="B117" s="43" t="s">
        <v>329</v>
      </c>
      <c r="C117" s="228"/>
      <c r="D117" s="228"/>
      <c r="E117" s="326">
        <f>E187</f>
        <v>67455</v>
      </c>
      <c r="F117" s="314" t="s">
        <v>237</v>
      </c>
      <c r="G117" s="231">
        <f>G187</f>
        <v>67559.485194371402</v>
      </c>
      <c r="I117" s="261">
        <f t="shared" ref="I117:I118" si="7">E117-G117</f>
        <v>-104.48519437140203</v>
      </c>
      <c r="J117" s="1" t="s">
        <v>330</v>
      </c>
      <c r="K117" s="1">
        <f t="shared" si="6"/>
        <v>4</v>
      </c>
    </row>
    <row r="118" spans="1:12" x14ac:dyDescent="0.25">
      <c r="A118" s="1">
        <f t="shared" si="5"/>
        <v>5</v>
      </c>
      <c r="B118" s="43" t="s">
        <v>331</v>
      </c>
      <c r="C118" s="228"/>
      <c r="D118" s="228"/>
      <c r="E118" s="327">
        <f>E188</f>
        <v>196490</v>
      </c>
      <c r="F118" s="314" t="s">
        <v>237</v>
      </c>
      <c r="G118" s="232">
        <f>G188</f>
        <v>196520.25768592002</v>
      </c>
      <c r="I118" s="262">
        <f t="shared" si="7"/>
        <v>-30.257685920019867</v>
      </c>
      <c r="J118" s="1" t="s">
        <v>332</v>
      </c>
      <c r="K118" s="1">
        <f t="shared" si="6"/>
        <v>5</v>
      </c>
    </row>
    <row r="119" spans="1:12" x14ac:dyDescent="0.25">
      <c r="A119" s="1">
        <f t="shared" si="5"/>
        <v>6</v>
      </c>
      <c r="B119" s="43" t="s">
        <v>333</v>
      </c>
      <c r="C119" s="1"/>
      <c r="D119" s="1"/>
      <c r="E119" s="249">
        <f>SUM(E115:E118)</f>
        <v>6320847.3018555706</v>
      </c>
      <c r="F119" s="314" t="s">
        <v>237</v>
      </c>
      <c r="G119" s="248">
        <f>SUM(G115:G118)</f>
        <v>6329789.7616960928</v>
      </c>
      <c r="H119" s="110"/>
      <c r="I119" s="267">
        <f>SUM(I115:I118)</f>
        <v>-8942.4598405223296</v>
      </c>
      <c r="J119" s="1" t="s">
        <v>334</v>
      </c>
      <c r="K119" s="1">
        <f t="shared" si="6"/>
        <v>6</v>
      </c>
    </row>
    <row r="120" spans="1:12" x14ac:dyDescent="0.25">
      <c r="A120" s="1">
        <f t="shared" si="5"/>
        <v>7</v>
      </c>
      <c r="C120" s="1"/>
      <c r="D120" s="1"/>
      <c r="E120" s="138"/>
      <c r="F120" s="1"/>
      <c r="G120" s="138"/>
      <c r="I120" s="242"/>
      <c r="J120" s="1"/>
      <c r="K120" s="1">
        <f t="shared" si="6"/>
        <v>7</v>
      </c>
    </row>
    <row r="121" spans="1:12" x14ac:dyDescent="0.25">
      <c r="A121" s="1">
        <f t="shared" si="5"/>
        <v>8</v>
      </c>
      <c r="B121" s="229" t="s">
        <v>335</v>
      </c>
      <c r="C121" s="1"/>
      <c r="D121" s="1"/>
      <c r="E121" s="138"/>
      <c r="F121" s="1"/>
      <c r="G121" s="138"/>
      <c r="I121" s="279"/>
      <c r="J121" s="1"/>
      <c r="K121" s="1">
        <f t="shared" si="6"/>
        <v>8</v>
      </c>
    </row>
    <row r="122" spans="1:12" x14ac:dyDescent="0.25">
      <c r="A122" s="1">
        <f t="shared" si="5"/>
        <v>9</v>
      </c>
      <c r="B122" s="43" t="s">
        <v>336</v>
      </c>
      <c r="C122" s="1"/>
      <c r="D122" s="1"/>
      <c r="E122" s="45">
        <f>'Pg3 BK-1 TO6 C1_Revised'!E120</f>
        <v>0</v>
      </c>
      <c r="F122" s="1"/>
      <c r="G122" s="45">
        <f>'Pg4 BK-1 TO6 C1_As Filed'!E121</f>
        <v>0</v>
      </c>
      <c r="H122" s="110"/>
      <c r="I122" s="279">
        <f>E122-G122</f>
        <v>0</v>
      </c>
      <c r="J122" s="1" t="s">
        <v>337</v>
      </c>
      <c r="K122" s="1">
        <f t="shared" si="6"/>
        <v>9</v>
      </c>
    </row>
    <row r="123" spans="1:12" x14ac:dyDescent="0.25">
      <c r="A123" s="1">
        <f t="shared" si="5"/>
        <v>10</v>
      </c>
      <c r="B123" s="43" t="s">
        <v>338</v>
      </c>
      <c r="C123" s="1"/>
      <c r="D123" s="1"/>
      <c r="E123" s="244">
        <f>'Pg3 BK-1 TO6 C1_Revised'!E121</f>
        <v>0</v>
      </c>
      <c r="F123" s="1"/>
      <c r="G123" s="244">
        <f>'Pg4 BK-1 TO6 C1_As Filed'!E122</f>
        <v>0</v>
      </c>
      <c r="I123" s="262">
        <f>E123-G123</f>
        <v>0</v>
      </c>
      <c r="J123" s="1" t="s">
        <v>339</v>
      </c>
      <c r="K123" s="1">
        <f t="shared" si="6"/>
        <v>10</v>
      </c>
    </row>
    <row r="124" spans="1:12" x14ac:dyDescent="0.25">
      <c r="A124" s="1">
        <f t="shared" si="5"/>
        <v>11</v>
      </c>
      <c r="B124" s="43" t="s">
        <v>340</v>
      </c>
      <c r="C124" s="1"/>
      <c r="D124" s="1"/>
      <c r="E124" s="254">
        <f>SUM(E122:E123)</f>
        <v>0</v>
      </c>
      <c r="F124" s="1"/>
      <c r="G124" s="254">
        <f>SUM(G122:G123)</f>
        <v>0</v>
      </c>
      <c r="H124" s="110"/>
      <c r="I124" s="280">
        <f>SUM(I122:I123)</f>
        <v>0</v>
      </c>
      <c r="J124" s="1" t="s">
        <v>341</v>
      </c>
      <c r="K124" s="1">
        <f t="shared" si="6"/>
        <v>11</v>
      </c>
    </row>
    <row r="125" spans="1:12" x14ac:dyDescent="0.25">
      <c r="A125" s="1">
        <f t="shared" si="5"/>
        <v>12</v>
      </c>
      <c r="B125" s="43"/>
      <c r="C125" s="1"/>
      <c r="D125" s="1"/>
      <c r="E125" s="211"/>
      <c r="F125" s="1"/>
      <c r="G125" s="211"/>
      <c r="I125" s="242"/>
      <c r="J125" s="1"/>
      <c r="K125" s="1">
        <f t="shared" si="6"/>
        <v>12</v>
      </c>
    </row>
    <row r="126" spans="1:12" x14ac:dyDescent="0.25">
      <c r="A126" s="1">
        <f t="shared" si="5"/>
        <v>13</v>
      </c>
      <c r="B126" s="229" t="s">
        <v>342</v>
      </c>
      <c r="E126" s="138"/>
      <c r="G126" s="138"/>
      <c r="I126" s="242"/>
      <c r="J126" s="1"/>
      <c r="K126" s="1">
        <f t="shared" si="6"/>
        <v>13</v>
      </c>
    </row>
    <row r="127" spans="1:12" ht="18.75" x14ac:dyDescent="0.25">
      <c r="A127" s="1">
        <f t="shared" si="5"/>
        <v>14</v>
      </c>
      <c r="B127" s="3" t="s">
        <v>443</v>
      </c>
      <c r="C127" s="1"/>
      <c r="D127" s="1"/>
      <c r="E127" s="48">
        <f>'Pg3 BK-1 TO6 C1_Revised'!E125</f>
        <v>-1117204.7588902973</v>
      </c>
      <c r="F127" s="1"/>
      <c r="G127" s="48">
        <f>'Pg4 BK-1 TO6 C1_As Filed'!E126</f>
        <v>-1117204.7588902973</v>
      </c>
      <c r="I127" s="279">
        <f t="shared" ref="I127" si="8">E127-G127</f>
        <v>0</v>
      </c>
      <c r="J127" s="1" t="s">
        <v>344</v>
      </c>
      <c r="K127" s="1">
        <f t="shared" si="6"/>
        <v>14</v>
      </c>
      <c r="L127" s="236"/>
    </row>
    <row r="128" spans="1:12" x14ac:dyDescent="0.25">
      <c r="A128" s="1">
        <f t="shared" si="5"/>
        <v>15</v>
      </c>
      <c r="B128" s="3" t="s">
        <v>345</v>
      </c>
      <c r="C128" s="1"/>
      <c r="D128" s="1"/>
      <c r="E128" s="203">
        <f>'Pg3 BK-1 TO6 C1_Revised'!E126</f>
        <v>0</v>
      </c>
      <c r="F128" s="1"/>
      <c r="G128" s="203">
        <f>'Pg4 BK-1 TO6 C1_As Filed'!E127</f>
        <v>0</v>
      </c>
      <c r="I128" s="281">
        <f>E128-G128</f>
        <v>0</v>
      </c>
      <c r="J128" s="1" t="s">
        <v>346</v>
      </c>
      <c r="K128" s="1">
        <f t="shared" si="6"/>
        <v>15</v>
      </c>
    </row>
    <row r="129" spans="1:12" x14ac:dyDescent="0.25">
      <c r="A129" s="1">
        <f t="shared" si="5"/>
        <v>16</v>
      </c>
      <c r="B129" s="43" t="s">
        <v>347</v>
      </c>
      <c r="C129" s="1"/>
      <c r="D129" s="1"/>
      <c r="E129" s="248">
        <f>SUM(E127:E128)</f>
        <v>-1117204.7588902973</v>
      </c>
      <c r="F129" s="1"/>
      <c r="G129" s="248">
        <f>SUM(G127:G128)</f>
        <v>-1117204.7588902973</v>
      </c>
      <c r="I129" s="279">
        <f>SUM(I127:I128)</f>
        <v>0</v>
      </c>
      <c r="J129" s="1" t="s">
        <v>348</v>
      </c>
      <c r="K129" s="1">
        <f t="shared" si="6"/>
        <v>16</v>
      </c>
    </row>
    <row r="130" spans="1:12" x14ac:dyDescent="0.25">
      <c r="A130" s="1">
        <f t="shared" si="5"/>
        <v>17</v>
      </c>
      <c r="C130" s="1"/>
      <c r="D130" s="1"/>
      <c r="E130" s="202"/>
      <c r="F130" s="1"/>
      <c r="G130" s="202"/>
      <c r="I130" s="279"/>
      <c r="J130" s="1"/>
      <c r="K130" s="1">
        <f t="shared" si="6"/>
        <v>17</v>
      </c>
    </row>
    <row r="131" spans="1:12" x14ac:dyDescent="0.25">
      <c r="A131" s="1">
        <f t="shared" si="5"/>
        <v>18</v>
      </c>
      <c r="B131" s="229" t="s">
        <v>349</v>
      </c>
      <c r="C131" s="1"/>
      <c r="D131" s="1"/>
      <c r="E131" s="202"/>
      <c r="F131" s="1"/>
      <c r="G131" s="202"/>
      <c r="I131" s="242"/>
      <c r="J131" s="1"/>
      <c r="K131" s="1">
        <f t="shared" si="6"/>
        <v>18</v>
      </c>
    </row>
    <row r="132" spans="1:12" x14ac:dyDescent="0.25">
      <c r="A132" s="1">
        <f t="shared" si="5"/>
        <v>19</v>
      </c>
      <c r="B132" s="43" t="s">
        <v>350</v>
      </c>
      <c r="C132" s="1"/>
      <c r="D132" s="1"/>
      <c r="E132" s="230">
        <f>'Pg3 BK-1 TO6 C1_Revised'!E130</f>
        <v>51953.597307497468</v>
      </c>
      <c r="F132" s="1"/>
      <c r="G132" s="230">
        <f>'Pg4 BK-1 TO6 C1_As Filed'!E131</f>
        <v>51953.597307497468</v>
      </c>
      <c r="H132" s="110"/>
      <c r="I132" s="269">
        <f t="shared" ref="I132:I134" si="9">E132-G132</f>
        <v>0</v>
      </c>
      <c r="J132" s="1" t="s">
        <v>351</v>
      </c>
      <c r="K132" s="1">
        <f t="shared" si="6"/>
        <v>19</v>
      </c>
    </row>
    <row r="133" spans="1:12" x14ac:dyDescent="0.25">
      <c r="A133" s="1">
        <f t="shared" si="5"/>
        <v>20</v>
      </c>
      <c r="B133" s="43" t="s">
        <v>352</v>
      </c>
      <c r="C133" s="1"/>
      <c r="D133" s="1"/>
      <c r="E133" s="231">
        <f>'Pg3 BK-1 TO6 C1_Revised'!E131</f>
        <v>38860.273206051555</v>
      </c>
      <c r="F133" s="1"/>
      <c r="G133" s="231">
        <f>'Pg4 BK-1 TO6 C1_As Filed'!E132</f>
        <v>38860.273206051555</v>
      </c>
      <c r="H133" s="110"/>
      <c r="I133" s="261">
        <f t="shared" si="9"/>
        <v>0</v>
      </c>
      <c r="J133" s="1" t="s">
        <v>353</v>
      </c>
      <c r="K133" s="1">
        <f t="shared" si="6"/>
        <v>20</v>
      </c>
    </row>
    <row r="134" spans="1:12" x14ac:dyDescent="0.25">
      <c r="A134" s="1">
        <f t="shared" si="5"/>
        <v>21</v>
      </c>
      <c r="B134" s="43" t="s">
        <v>354</v>
      </c>
      <c r="C134" s="1"/>
      <c r="D134" s="1"/>
      <c r="E134" s="232">
        <f>'Pg3 BK-1 TO6 C1_Revised'!E132</f>
        <v>27242.126729858512</v>
      </c>
      <c r="F134" s="1"/>
      <c r="G134" s="232">
        <f>'Pg4 BK-1 TO6 C1_As Filed'!E133</f>
        <v>27242.126729858512</v>
      </c>
      <c r="H134" s="4"/>
      <c r="I134" s="262">
        <f t="shared" si="9"/>
        <v>0</v>
      </c>
      <c r="J134" s="1" t="s">
        <v>355</v>
      </c>
      <c r="K134" s="1">
        <f t="shared" si="6"/>
        <v>21</v>
      </c>
    </row>
    <row r="135" spans="1:12" x14ac:dyDescent="0.25">
      <c r="A135" s="1">
        <f t="shared" si="5"/>
        <v>22</v>
      </c>
      <c r="B135" s="43" t="s">
        <v>356</v>
      </c>
      <c r="E135" s="248">
        <f>SUM(E132:E134)</f>
        <v>118055.99724340753</v>
      </c>
      <c r="G135" s="248">
        <f>SUM(G132:G134)</f>
        <v>118055.99724340753</v>
      </c>
      <c r="H135" s="4"/>
      <c r="I135" s="267">
        <f>SUM(I132:I134)</f>
        <v>0</v>
      </c>
      <c r="J135" s="1" t="s">
        <v>87</v>
      </c>
      <c r="K135" s="1">
        <f t="shared" si="6"/>
        <v>22</v>
      </c>
    </row>
    <row r="136" spans="1:12" x14ac:dyDescent="0.25">
      <c r="A136" s="1">
        <f t="shared" si="5"/>
        <v>23</v>
      </c>
      <c r="B136" s="43"/>
      <c r="E136" s="138"/>
      <c r="G136" s="138"/>
      <c r="I136" s="267"/>
      <c r="J136" s="1"/>
      <c r="K136" s="1">
        <f t="shared" si="6"/>
        <v>23</v>
      </c>
    </row>
    <row r="137" spans="1:12" x14ac:dyDescent="0.25">
      <c r="A137" s="1">
        <f t="shared" si="5"/>
        <v>24</v>
      </c>
      <c r="B137" s="43" t="s">
        <v>357</v>
      </c>
      <c r="E137" s="45">
        <f>'Pg3 BK-1 TO6 C1_Revised'!E135</f>
        <v>0</v>
      </c>
      <c r="G137" s="45">
        <f>'Pg4 BK-1 TO6 C1_As Filed'!E136</f>
        <v>0</v>
      </c>
      <c r="I137" s="282">
        <f>E137-G137</f>
        <v>0</v>
      </c>
      <c r="J137" s="1" t="s">
        <v>358</v>
      </c>
      <c r="K137" s="1">
        <f t="shared" si="6"/>
        <v>24</v>
      </c>
    </row>
    <row r="138" spans="1:12" x14ac:dyDescent="0.25">
      <c r="A138" s="1">
        <f t="shared" si="5"/>
        <v>25</v>
      </c>
      <c r="B138" s="43" t="s">
        <v>359</v>
      </c>
      <c r="E138" s="245">
        <f>'Pg3 BK-1 TO6 C1_Revised'!E136</f>
        <v>-10662.770719500901</v>
      </c>
      <c r="G138" s="245">
        <f>'Pg4 BK-1 TO6 C1_As Filed'!E137</f>
        <v>-10662.770719500901</v>
      </c>
      <c r="I138" s="283">
        <f>E138-G138</f>
        <v>0</v>
      </c>
      <c r="J138" s="1" t="s">
        <v>360</v>
      </c>
      <c r="K138" s="1">
        <f t="shared" si="6"/>
        <v>25</v>
      </c>
    </row>
    <row r="139" spans="1:12" x14ac:dyDescent="0.25">
      <c r="A139" s="1">
        <f t="shared" si="5"/>
        <v>26</v>
      </c>
      <c r="B139" s="43"/>
      <c r="E139" s="138"/>
      <c r="G139" s="138"/>
      <c r="I139" s="242"/>
      <c r="J139" s="1"/>
      <c r="K139" s="1">
        <f t="shared" si="6"/>
        <v>26</v>
      </c>
    </row>
    <row r="140" spans="1:12" ht="16.5" thickBot="1" x14ac:dyDescent="0.3">
      <c r="A140" s="1">
        <f t="shared" si="5"/>
        <v>27</v>
      </c>
      <c r="B140" s="43" t="s">
        <v>361</v>
      </c>
      <c r="E140" s="322">
        <f>E137+E135+E129+E124+E119+E138</f>
        <v>5311035.7694891794</v>
      </c>
      <c r="F140" s="314" t="s">
        <v>237</v>
      </c>
      <c r="G140" s="220">
        <f>G137+G135+G129+G124+G119+G138</f>
        <v>5319978.2293297015</v>
      </c>
      <c r="H140" s="4"/>
      <c r="I140" s="284">
        <f>E140-G140</f>
        <v>-8942.4598405221477</v>
      </c>
      <c r="J140" s="1" t="s">
        <v>362</v>
      </c>
      <c r="K140" s="1">
        <f t="shared" si="6"/>
        <v>27</v>
      </c>
      <c r="L140" s="15"/>
    </row>
    <row r="141" spans="1:12" ht="16.5" thickTop="1" x14ac:dyDescent="0.25">
      <c r="A141" s="1">
        <f t="shared" si="5"/>
        <v>28</v>
      </c>
      <c r="B141" s="43"/>
      <c r="E141" s="62"/>
      <c r="G141" s="62"/>
      <c r="I141" s="267"/>
      <c r="J141" s="1"/>
      <c r="K141" s="1">
        <f t="shared" si="6"/>
        <v>28</v>
      </c>
    </row>
    <row r="142" spans="1:12" ht="18.75" x14ac:dyDescent="0.25">
      <c r="A142" s="1">
        <f t="shared" si="5"/>
        <v>29</v>
      </c>
      <c r="B142" s="199" t="s">
        <v>444</v>
      </c>
      <c r="E142" s="62"/>
      <c r="G142" s="62"/>
      <c r="I142" s="267"/>
      <c r="J142" s="1"/>
      <c r="K142" s="1">
        <f t="shared" si="6"/>
        <v>29</v>
      </c>
    </row>
    <row r="143" spans="1:12" x14ac:dyDescent="0.25">
      <c r="A143" s="1">
        <f t="shared" si="5"/>
        <v>30</v>
      </c>
      <c r="B143" s="43" t="s">
        <v>364</v>
      </c>
      <c r="E143" s="48">
        <f>E194</f>
        <v>0</v>
      </c>
      <c r="G143" s="48">
        <f>G194</f>
        <v>0</v>
      </c>
      <c r="I143" s="267">
        <f>E143-G143</f>
        <v>0</v>
      </c>
      <c r="J143" s="1" t="s">
        <v>365</v>
      </c>
      <c r="K143" s="1">
        <f t="shared" si="6"/>
        <v>30</v>
      </c>
    </row>
    <row r="144" spans="1:12" x14ac:dyDescent="0.25">
      <c r="A144" s="1">
        <f t="shared" si="5"/>
        <v>31</v>
      </c>
      <c r="B144" s="43" t="s">
        <v>366</v>
      </c>
      <c r="E144" s="203">
        <f>'Pg3 BK-1 TO6 C1_Revised'!E142</f>
        <v>0</v>
      </c>
      <c r="G144" s="203">
        <f>'Pg4 BK-1 TO6 C1_As Filed'!E143</f>
        <v>0</v>
      </c>
      <c r="I144" s="285">
        <f>E144-G144</f>
        <v>0</v>
      </c>
      <c r="J144" s="1" t="s">
        <v>367</v>
      </c>
      <c r="K144" s="1">
        <f t="shared" si="6"/>
        <v>31</v>
      </c>
    </row>
    <row r="145" spans="1:11" x14ac:dyDescent="0.25">
      <c r="A145" s="1">
        <f t="shared" si="5"/>
        <v>32</v>
      </c>
      <c r="B145" s="3" t="s">
        <v>368</v>
      </c>
      <c r="E145" s="248">
        <f>SUM(E143:E144)</f>
        <v>0</v>
      </c>
      <c r="G145" s="248">
        <f>SUM(G143:G144)</f>
        <v>0</v>
      </c>
      <c r="I145" s="267">
        <f>SUM(I143:I144)</f>
        <v>0</v>
      </c>
      <c r="J145" s="1" t="s">
        <v>120</v>
      </c>
      <c r="K145" s="1">
        <f t="shared" si="6"/>
        <v>32</v>
      </c>
    </row>
    <row r="146" spans="1:11" x14ac:dyDescent="0.25">
      <c r="A146" s="1">
        <f t="shared" si="5"/>
        <v>33</v>
      </c>
      <c r="B146" s="43"/>
      <c r="E146" s="62"/>
      <c r="G146" s="62"/>
      <c r="I146" s="267"/>
      <c r="J146" s="1"/>
      <c r="K146" s="1">
        <f t="shared" si="6"/>
        <v>33</v>
      </c>
    </row>
    <row r="147" spans="1:11" ht="18.75" x14ac:dyDescent="0.25">
      <c r="A147" s="1">
        <f t="shared" si="5"/>
        <v>34</v>
      </c>
      <c r="B147" s="199" t="s">
        <v>445</v>
      </c>
      <c r="E147" s="62"/>
      <c r="G147" s="62"/>
      <c r="I147" s="267"/>
      <c r="J147" s="1"/>
      <c r="K147" s="1">
        <f t="shared" si="6"/>
        <v>34</v>
      </c>
    </row>
    <row r="148" spans="1:11" x14ac:dyDescent="0.25">
      <c r="A148" s="1">
        <f t="shared" si="5"/>
        <v>35</v>
      </c>
      <c r="B148" s="43" t="s">
        <v>370</v>
      </c>
      <c r="E148" s="48">
        <f>'Pg3 BK-1 TO6 C1_Revised'!E146</f>
        <v>0</v>
      </c>
      <c r="G148" s="48">
        <f>'Pg4 BK-1 TO6 C1_As Filed'!E147</f>
        <v>0</v>
      </c>
      <c r="I148" s="267">
        <f>E148-G148</f>
        <v>0</v>
      </c>
      <c r="J148" s="1" t="s">
        <v>371</v>
      </c>
      <c r="K148" s="1">
        <f t="shared" si="6"/>
        <v>35</v>
      </c>
    </row>
    <row r="149" spans="1:11" x14ac:dyDescent="0.25">
      <c r="A149" s="1">
        <f t="shared" si="5"/>
        <v>36</v>
      </c>
      <c r="B149" s="3" t="s">
        <v>372</v>
      </c>
      <c r="E149" s="204">
        <f>'Pg3 BK-1 TO6 C1_Revised'!E147</f>
        <v>0</v>
      </c>
      <c r="G149" s="204">
        <f>'Pg4 BK-1 TO6 C1_As Filed'!E148</f>
        <v>0</v>
      </c>
      <c r="I149" s="285">
        <f>E149-G149</f>
        <v>0</v>
      </c>
      <c r="J149" s="1" t="s">
        <v>373</v>
      </c>
      <c r="K149" s="1">
        <f t="shared" si="6"/>
        <v>36</v>
      </c>
    </row>
    <row r="150" spans="1:11" x14ac:dyDescent="0.25">
      <c r="A150" s="1">
        <f t="shared" si="5"/>
        <v>37</v>
      </c>
      <c r="B150" s="3" t="s">
        <v>374</v>
      </c>
      <c r="E150" s="248">
        <f>SUM(E148:E149)</f>
        <v>0</v>
      </c>
      <c r="G150" s="248">
        <f>SUM(G148:G149)</f>
        <v>0</v>
      </c>
      <c r="I150" s="267">
        <f>SUM(I148:I149)</f>
        <v>0</v>
      </c>
      <c r="J150" s="1" t="s">
        <v>375</v>
      </c>
      <c r="K150" s="1">
        <f t="shared" si="6"/>
        <v>37</v>
      </c>
    </row>
    <row r="151" spans="1:11" x14ac:dyDescent="0.25">
      <c r="A151" s="1">
        <f t="shared" si="5"/>
        <v>38</v>
      </c>
      <c r="B151" s="43"/>
      <c r="E151" s="62"/>
      <c r="G151" s="62"/>
      <c r="I151" s="267"/>
      <c r="J151" s="1"/>
      <c r="K151" s="1">
        <f t="shared" si="6"/>
        <v>38</v>
      </c>
    </row>
    <row r="152" spans="1:11" ht="18.75" x14ac:dyDescent="0.25">
      <c r="A152" s="1">
        <f t="shared" si="5"/>
        <v>39</v>
      </c>
      <c r="B152" s="199" t="s">
        <v>446</v>
      </c>
      <c r="E152" s="48">
        <f>'Pg3 BK-1 TO6 C1_Revised'!E150</f>
        <v>0</v>
      </c>
      <c r="G152" s="48">
        <f>'Pg4 BK-1 TO6 C1_As Filed'!E151</f>
        <v>0</v>
      </c>
      <c r="I152" s="267">
        <f>E152-G152</f>
        <v>0</v>
      </c>
      <c r="J152" s="1" t="s">
        <v>377</v>
      </c>
      <c r="K152" s="1">
        <f t="shared" si="6"/>
        <v>39</v>
      </c>
    </row>
    <row r="153" spans="1:11" x14ac:dyDescent="0.25">
      <c r="A153" s="1"/>
      <c r="B153" s="43"/>
      <c r="G153" s="62"/>
      <c r="J153" s="1"/>
    </row>
    <row r="154" spans="1:11" x14ac:dyDescent="0.25">
      <c r="A154" s="1"/>
      <c r="B154" s="43"/>
      <c r="G154" s="62"/>
      <c r="J154" s="1"/>
    </row>
    <row r="155" spans="1:11" ht="40.5" customHeight="1" x14ac:dyDescent="0.25">
      <c r="A155" s="314" t="s">
        <v>237</v>
      </c>
      <c r="B155" s="342" t="str">
        <f>B43</f>
        <v>Items in BOLD have changed for AFUDC adjustments resulting from TO6 settlement negotiations and capital related cost adjustments discovered as part of the Transmission Project Review process.</v>
      </c>
      <c r="C155" s="342"/>
      <c r="D155" s="342"/>
      <c r="E155" s="342"/>
      <c r="F155" s="342"/>
      <c r="G155" s="342"/>
      <c r="H155" s="342"/>
      <c r="I155" s="342"/>
      <c r="J155" s="342"/>
    </row>
    <row r="156" spans="1:11" ht="18.75" x14ac:dyDescent="0.25">
      <c r="A156" s="212">
        <v>1</v>
      </c>
      <c r="B156" s="43" t="str">
        <f>B44</f>
        <v>Amounts for TO6 C1 are as filed in docket ER25-270.</v>
      </c>
      <c r="G156" s="62"/>
      <c r="J156" s="1"/>
    </row>
    <row r="157" spans="1:11" ht="18.75" x14ac:dyDescent="0.25">
      <c r="A157" s="212">
        <v>2</v>
      </c>
      <c r="B157" s="43" t="s">
        <v>378</v>
      </c>
      <c r="G157" s="62"/>
      <c r="J157" s="1"/>
    </row>
    <row r="158" spans="1:11" ht="18.75" x14ac:dyDescent="0.25">
      <c r="A158" s="212">
        <v>3</v>
      </c>
      <c r="B158" s="3" t="s">
        <v>320</v>
      </c>
      <c r="G158" s="62"/>
      <c r="J158" s="1"/>
    </row>
    <row r="159" spans="1:11" x14ac:dyDescent="0.25">
      <c r="A159" s="1"/>
      <c r="B159" s="4"/>
      <c r="G159" s="62"/>
      <c r="J159" s="1"/>
    </row>
    <row r="160" spans="1:11" x14ac:dyDescent="0.25">
      <c r="A160" s="1"/>
      <c r="B160" s="4"/>
      <c r="G160" s="62"/>
      <c r="J160" s="1"/>
    </row>
    <row r="161" spans="1:13" x14ac:dyDescent="0.25">
      <c r="A161" s="1"/>
      <c r="B161" s="335" t="s">
        <v>0</v>
      </c>
      <c r="C161" s="336"/>
      <c r="D161" s="336"/>
      <c r="E161" s="336"/>
      <c r="F161" s="336"/>
      <c r="G161" s="336"/>
      <c r="H161" s="336"/>
      <c r="I161" s="336"/>
      <c r="J161" s="336"/>
    </row>
    <row r="162" spans="1:13" x14ac:dyDescent="0.25">
      <c r="A162" s="1" t="s">
        <v>90</v>
      </c>
      <c r="B162" s="335" t="s">
        <v>241</v>
      </c>
      <c r="C162" s="336"/>
      <c r="D162" s="336"/>
      <c r="E162" s="336"/>
      <c r="F162" s="336"/>
      <c r="G162" s="336"/>
      <c r="H162" s="336"/>
      <c r="I162" s="336"/>
      <c r="J162" s="336"/>
    </row>
    <row r="163" spans="1:13" ht="17.25" x14ac:dyDescent="0.25">
      <c r="A163" s="1"/>
      <c r="B163" s="335" t="s">
        <v>242</v>
      </c>
      <c r="C163" s="337"/>
      <c r="D163" s="337"/>
      <c r="E163" s="337"/>
      <c r="F163" s="337"/>
      <c r="G163" s="337"/>
      <c r="H163" s="337"/>
      <c r="I163" s="337"/>
      <c r="J163" s="337"/>
    </row>
    <row r="164" spans="1:13" x14ac:dyDescent="0.25">
      <c r="A164" s="1"/>
      <c r="B164" s="340" t="str">
        <f>B5</f>
        <v>For the Base Period &amp; True-Up Period Ending December 31, 2023</v>
      </c>
      <c r="C164" s="341"/>
      <c r="D164" s="341"/>
      <c r="E164" s="341"/>
      <c r="F164" s="341"/>
      <c r="G164" s="341"/>
      <c r="H164" s="341"/>
      <c r="I164" s="341"/>
      <c r="J164" s="341"/>
    </row>
    <row r="165" spans="1:13" x14ac:dyDescent="0.25">
      <c r="A165" s="1"/>
      <c r="B165" s="339" t="s">
        <v>3</v>
      </c>
      <c r="C165" s="336"/>
      <c r="D165" s="336"/>
      <c r="E165" s="336"/>
      <c r="F165" s="336"/>
      <c r="G165" s="336"/>
      <c r="H165" s="336"/>
      <c r="I165" s="336"/>
      <c r="J165" s="336"/>
    </row>
    <row r="166" spans="1:13" x14ac:dyDescent="0.25">
      <c r="A166" s="1"/>
      <c r="B166" s="30"/>
      <c r="E166" s="256" t="s">
        <v>430</v>
      </c>
      <c r="F166"/>
      <c r="G166" s="256" t="s">
        <v>431</v>
      </c>
      <c r="H166"/>
      <c r="I166" s="256" t="s">
        <v>432</v>
      </c>
    </row>
    <row r="167" spans="1:13" ht="18.75" x14ac:dyDescent="0.25">
      <c r="A167" s="1" t="s">
        <v>4</v>
      </c>
      <c r="E167" s="257" t="str">
        <f>E8</f>
        <v xml:space="preserve">Revised TO6 C1 </v>
      </c>
      <c r="F167" s="196"/>
      <c r="G167" s="257" t="s">
        <v>454</v>
      </c>
      <c r="I167" s="258" t="s">
        <v>433</v>
      </c>
      <c r="J167" s="1"/>
      <c r="K167" s="1" t="s">
        <v>4</v>
      </c>
    </row>
    <row r="168" spans="1:13" x14ac:dyDescent="0.25">
      <c r="A168" s="1" t="s">
        <v>6</v>
      </c>
      <c r="B168" s="4" t="s">
        <v>90</v>
      </c>
      <c r="E168" s="198" t="s">
        <v>8</v>
      </c>
      <c r="G168" s="198" t="s">
        <v>8</v>
      </c>
      <c r="I168" s="260" t="s">
        <v>436</v>
      </c>
      <c r="J168" s="6" t="s">
        <v>9</v>
      </c>
      <c r="K168" s="1" t="s">
        <v>6</v>
      </c>
    </row>
    <row r="169" spans="1:13" x14ac:dyDescent="0.25">
      <c r="A169" s="1"/>
      <c r="B169" s="199" t="s">
        <v>379</v>
      </c>
      <c r="G169" s="197"/>
      <c r="J169" s="1"/>
    </row>
    <row r="170" spans="1:13" x14ac:dyDescent="0.25">
      <c r="A170" s="1">
        <v>1</v>
      </c>
      <c r="B170" s="229" t="s">
        <v>380</v>
      </c>
      <c r="G170" s="197"/>
      <c r="J170" s="1"/>
      <c r="K170" s="1">
        <f>A170</f>
        <v>1</v>
      </c>
    </row>
    <row r="171" spans="1:13" x14ac:dyDescent="0.25">
      <c r="A171" s="1">
        <f t="shared" ref="A171:A194" si="10">A170+1</f>
        <v>2</v>
      </c>
      <c r="B171" s="43" t="s">
        <v>325</v>
      </c>
      <c r="E171" s="313">
        <f>'Pg3 BK-1 TO6 C1_Revised'!E168</f>
        <v>7980669.7620065128</v>
      </c>
      <c r="F171" s="314" t="s">
        <v>237</v>
      </c>
      <c r="G171" s="48">
        <f>'Pg4 BK-1 TO6 C1_As Filed'!E168</f>
        <v>7990057.3968355898</v>
      </c>
      <c r="H171" s="110"/>
      <c r="I171" s="243">
        <f>E171-G171</f>
        <v>-9387.6348290769383</v>
      </c>
      <c r="J171" s="1" t="s">
        <v>381</v>
      </c>
      <c r="K171" s="1">
        <f t="shared" ref="K171:K194" si="11">K170+1</f>
        <v>2</v>
      </c>
      <c r="L171" s="239"/>
    </row>
    <row r="172" spans="1:13" x14ac:dyDescent="0.25">
      <c r="A172" s="1">
        <f t="shared" si="10"/>
        <v>3</v>
      </c>
      <c r="B172" s="43" t="s">
        <v>382</v>
      </c>
      <c r="E172" s="316">
        <f>'Pg3 BK-1 TO6 C1_Revised'!E169</f>
        <v>23807</v>
      </c>
      <c r="F172" s="314" t="s">
        <v>237</v>
      </c>
      <c r="G172" s="203">
        <f>'Pg4 BK-1 TO6 C1_As Filed'!E169</f>
        <v>23810.070405144139</v>
      </c>
      <c r="H172" s="110"/>
      <c r="I172" s="261">
        <f>E172-G172</f>
        <v>-3.0704051441389311</v>
      </c>
      <c r="J172" s="1" t="s">
        <v>383</v>
      </c>
      <c r="K172" s="1">
        <f t="shared" si="11"/>
        <v>3</v>
      </c>
      <c r="L172" s="240"/>
    </row>
    <row r="173" spans="1:13" x14ac:dyDescent="0.25">
      <c r="A173" s="1">
        <f t="shared" si="10"/>
        <v>4</v>
      </c>
      <c r="B173" s="43" t="s">
        <v>329</v>
      </c>
      <c r="E173" s="316">
        <f>'Pg3 BK-1 TO6 C1_Revised'!E170</f>
        <v>118559</v>
      </c>
      <c r="F173" s="314" t="s">
        <v>237</v>
      </c>
      <c r="G173" s="203">
        <f>'Pg4 BK-1 TO6 C1_As Filed'!E170</f>
        <v>118679.32221898218</v>
      </c>
      <c r="H173" s="4"/>
      <c r="I173" s="261">
        <f t="shared" ref="I173:I174" si="12">E173-G173</f>
        <v>-120.32221898218268</v>
      </c>
      <c r="J173" s="1" t="s">
        <v>384</v>
      </c>
      <c r="K173" s="1">
        <f t="shared" si="11"/>
        <v>4</v>
      </c>
      <c r="M173" s="49"/>
    </row>
    <row r="174" spans="1:13" x14ac:dyDescent="0.25">
      <c r="A174" s="1">
        <f t="shared" si="10"/>
        <v>5</v>
      </c>
      <c r="B174" s="43" t="s">
        <v>331</v>
      </c>
      <c r="C174" s="1"/>
      <c r="D174" s="1"/>
      <c r="E174" s="317">
        <f>'Pg3 BK-1 TO6 C1_Revised'!E171</f>
        <v>336762</v>
      </c>
      <c r="F174" s="314" t="s">
        <v>237</v>
      </c>
      <c r="G174" s="204">
        <f>'Pg4 BK-1 TO6 C1_As Filed'!E171</f>
        <v>336812.87323412113</v>
      </c>
      <c r="H174" s="4"/>
      <c r="I174" s="262">
        <f t="shared" si="12"/>
        <v>-50.873234121128917</v>
      </c>
      <c r="J174" s="1" t="s">
        <v>385</v>
      </c>
      <c r="K174" s="1">
        <f t="shared" si="11"/>
        <v>5</v>
      </c>
    </row>
    <row r="175" spans="1:13" x14ac:dyDescent="0.25">
      <c r="A175" s="1">
        <f t="shared" si="10"/>
        <v>6</v>
      </c>
      <c r="B175" s="43" t="s">
        <v>386</v>
      </c>
      <c r="E175" s="331">
        <f>SUM(E171:E174)</f>
        <v>8459797.7620065138</v>
      </c>
      <c r="F175" s="314" t="s">
        <v>237</v>
      </c>
      <c r="G175" s="233">
        <f>SUM(G171:G174)</f>
        <v>8469359.6626938377</v>
      </c>
      <c r="H175" s="110"/>
      <c r="I175" s="286">
        <f>SUM(I171:I174)</f>
        <v>-9561.9006873243889</v>
      </c>
      <c r="J175" s="1" t="s">
        <v>334</v>
      </c>
      <c r="K175" s="1">
        <f t="shared" si="11"/>
        <v>6</v>
      </c>
      <c r="L175" s="240"/>
    </row>
    <row r="176" spans="1:13" x14ac:dyDescent="0.25">
      <c r="A176" s="1">
        <f t="shared" si="10"/>
        <v>7</v>
      </c>
      <c r="C176" s="1"/>
      <c r="D176" s="1"/>
      <c r="E176" s="197"/>
      <c r="F176" s="1"/>
      <c r="G176" s="197"/>
      <c r="I176" s="196"/>
      <c r="J176" s="1"/>
      <c r="K176" s="1">
        <f t="shared" si="11"/>
        <v>7</v>
      </c>
    </row>
    <row r="177" spans="1:11" x14ac:dyDescent="0.25">
      <c r="A177" s="1">
        <f t="shared" si="10"/>
        <v>8</v>
      </c>
      <c r="B177" s="9" t="s">
        <v>387</v>
      </c>
      <c r="E177" s="197"/>
      <c r="G177" s="197"/>
      <c r="I177" s="196"/>
      <c r="J177" s="1"/>
      <c r="K177" s="1">
        <f t="shared" si="11"/>
        <v>8</v>
      </c>
    </row>
    <row r="178" spans="1:11" x14ac:dyDescent="0.25">
      <c r="A178" s="1">
        <f t="shared" si="10"/>
        <v>9</v>
      </c>
      <c r="B178" s="3" t="s">
        <v>388</v>
      </c>
      <c r="E178" s="313">
        <f>'Pg3 BK-1 TO6 C1_Revised'!E175</f>
        <v>1932918.460150942</v>
      </c>
      <c r="F178" s="314" t="s">
        <v>237</v>
      </c>
      <c r="G178" s="48">
        <f>'Pg4 BK-1 TO6 C1_As Filed'!E175</f>
        <v>1933499.1032278647</v>
      </c>
      <c r="H178" s="110"/>
      <c r="I178" s="243">
        <f>E178-G178</f>
        <v>-580.64307692274451</v>
      </c>
      <c r="J178" s="1" t="s">
        <v>389</v>
      </c>
      <c r="K178" s="1">
        <f t="shared" si="11"/>
        <v>9</v>
      </c>
    </row>
    <row r="179" spans="1:11" x14ac:dyDescent="0.25">
      <c r="A179" s="1">
        <f t="shared" si="10"/>
        <v>10</v>
      </c>
      <c r="B179" s="3" t="s">
        <v>390</v>
      </c>
      <c r="E179" s="316">
        <f>'Pg3 BK-1 TO6 C1_Revised'!E176</f>
        <v>14656</v>
      </c>
      <c r="F179" s="314" t="s">
        <v>237</v>
      </c>
      <c r="G179" s="203">
        <f>'Pg4 BK-1 TO6 C1_As Filed'!E176</f>
        <v>14658.345197067425</v>
      </c>
      <c r="H179" s="110"/>
      <c r="I179" s="261">
        <f t="shared" ref="I179:I181" si="13">E179-G179</f>
        <v>-2.3451970674250333</v>
      </c>
      <c r="J179" s="1" t="s">
        <v>391</v>
      </c>
      <c r="K179" s="1">
        <f t="shared" si="11"/>
        <v>10</v>
      </c>
    </row>
    <row r="180" spans="1:11" x14ac:dyDescent="0.25">
      <c r="A180" s="1">
        <f t="shared" si="10"/>
        <v>11</v>
      </c>
      <c r="B180" s="3" t="s">
        <v>392</v>
      </c>
      <c r="E180" s="316">
        <f>'Pg3 BK-1 TO6 C1_Revised'!E177</f>
        <v>51104</v>
      </c>
      <c r="F180" s="314" t="s">
        <v>237</v>
      </c>
      <c r="G180" s="203">
        <f>'Pg4 BK-1 TO6 C1_As Filed'!E177</f>
        <v>51119.837024610781</v>
      </c>
      <c r="H180" s="4"/>
      <c r="I180" s="261">
        <f t="shared" si="13"/>
        <v>-15.837024610780645</v>
      </c>
      <c r="J180" s="1" t="s">
        <v>393</v>
      </c>
      <c r="K180" s="1">
        <f t="shared" si="11"/>
        <v>11</v>
      </c>
    </row>
    <row r="181" spans="1:11" x14ac:dyDescent="0.25">
      <c r="A181" s="1">
        <f t="shared" si="10"/>
        <v>12</v>
      </c>
      <c r="B181" s="3" t="s">
        <v>394</v>
      </c>
      <c r="E181" s="317">
        <f>'Pg3 BK-1 TO6 C1_Revised'!E178</f>
        <v>140272</v>
      </c>
      <c r="F181" s="314" t="s">
        <v>237</v>
      </c>
      <c r="G181" s="204">
        <f>'Pg4 BK-1 TO6 C1_As Filed'!E178</f>
        <v>140292.61554820111</v>
      </c>
      <c r="H181" s="4"/>
      <c r="I181" s="262">
        <f t="shared" si="13"/>
        <v>-20.61554820110905</v>
      </c>
      <c r="J181" s="1" t="s">
        <v>395</v>
      </c>
      <c r="K181" s="1">
        <f t="shared" si="11"/>
        <v>12</v>
      </c>
    </row>
    <row r="182" spans="1:11" x14ac:dyDescent="0.25">
      <c r="A182" s="1">
        <f t="shared" si="10"/>
        <v>13</v>
      </c>
      <c r="B182" s="240" t="s">
        <v>396</v>
      </c>
      <c r="C182" s="240"/>
      <c r="D182" s="240"/>
      <c r="E182" s="331">
        <f>SUM(E178:E181)</f>
        <v>2138950.4601509422</v>
      </c>
      <c r="F182" s="314" t="s">
        <v>237</v>
      </c>
      <c r="G182" s="233">
        <f>SUM(G178:G181)</f>
        <v>2139569.9009977439</v>
      </c>
      <c r="H182" s="110"/>
      <c r="I182" s="286">
        <f>SUM(I178:I181)</f>
        <v>-619.44084680205924</v>
      </c>
      <c r="J182" s="1" t="s">
        <v>397</v>
      </c>
      <c r="K182" s="1">
        <f t="shared" si="11"/>
        <v>13</v>
      </c>
    </row>
    <row r="183" spans="1:11" x14ac:dyDescent="0.25">
      <c r="A183" s="1">
        <f t="shared" si="10"/>
        <v>14</v>
      </c>
      <c r="B183" s="240"/>
      <c r="C183" s="240"/>
      <c r="D183" s="240"/>
      <c r="E183" s="202"/>
      <c r="F183" s="240"/>
      <c r="G183" s="202"/>
      <c r="I183" s="242"/>
      <c r="J183" s="1"/>
      <c r="K183" s="1">
        <f t="shared" si="11"/>
        <v>14</v>
      </c>
    </row>
    <row r="184" spans="1:11" x14ac:dyDescent="0.25">
      <c r="A184" s="1">
        <f t="shared" si="10"/>
        <v>15</v>
      </c>
      <c r="B184" s="229" t="s">
        <v>324</v>
      </c>
      <c r="C184" s="240"/>
      <c r="D184" s="240"/>
      <c r="E184" s="202"/>
      <c r="F184" s="240"/>
      <c r="G184" s="202"/>
      <c r="I184" s="242"/>
      <c r="J184" s="1"/>
      <c r="K184" s="1">
        <f t="shared" si="11"/>
        <v>15</v>
      </c>
    </row>
    <row r="185" spans="1:11" x14ac:dyDescent="0.25">
      <c r="A185" s="1">
        <f t="shared" si="10"/>
        <v>16</v>
      </c>
      <c r="B185" s="43" t="s">
        <v>325</v>
      </c>
      <c r="E185" s="315">
        <f>+E171-E178</f>
        <v>6047751.3018555706</v>
      </c>
      <c r="F185" s="314" t="s">
        <v>237</v>
      </c>
      <c r="G185" s="62">
        <f>+G171-G178</f>
        <v>6056558.2936077248</v>
      </c>
      <c r="H185" s="110"/>
      <c r="I185" s="243">
        <f>E185-G185</f>
        <v>-8806.9917521541938</v>
      </c>
      <c r="J185" s="1" t="s">
        <v>425</v>
      </c>
      <c r="K185" s="1">
        <f t="shared" si="11"/>
        <v>16</v>
      </c>
    </row>
    <row r="186" spans="1:11" x14ac:dyDescent="0.25">
      <c r="A186" s="1">
        <f t="shared" si="10"/>
        <v>17</v>
      </c>
      <c r="B186" s="43" t="s">
        <v>327</v>
      </c>
      <c r="E186" s="318">
        <f>+E172-E179</f>
        <v>9151</v>
      </c>
      <c r="F186" s="314" t="s">
        <v>237</v>
      </c>
      <c r="G186" s="202">
        <f>+G172-G179</f>
        <v>9151.7252080767139</v>
      </c>
      <c r="H186" s="110"/>
      <c r="I186" s="261">
        <f t="shared" ref="I186:I188" si="14">E186-G186</f>
        <v>-0.72520807671389775</v>
      </c>
      <c r="J186" s="1" t="s">
        <v>426</v>
      </c>
      <c r="K186" s="1">
        <f t="shared" si="11"/>
        <v>17</v>
      </c>
    </row>
    <row r="187" spans="1:11" x14ac:dyDescent="0.25">
      <c r="A187" s="1">
        <f t="shared" si="10"/>
        <v>18</v>
      </c>
      <c r="B187" s="43" t="s">
        <v>329</v>
      </c>
      <c r="E187" s="318">
        <f>+E173-E180</f>
        <v>67455</v>
      </c>
      <c r="F187" s="314" t="s">
        <v>237</v>
      </c>
      <c r="G187" s="202">
        <f>+G173-G180</f>
        <v>67559.485194371402</v>
      </c>
      <c r="I187" s="261">
        <f t="shared" si="14"/>
        <v>-104.48519437140203</v>
      </c>
      <c r="J187" s="1" t="s">
        <v>427</v>
      </c>
      <c r="K187" s="1">
        <f t="shared" si="11"/>
        <v>18</v>
      </c>
    </row>
    <row r="188" spans="1:11" x14ac:dyDescent="0.25">
      <c r="A188" s="1">
        <f t="shared" si="10"/>
        <v>19</v>
      </c>
      <c r="B188" s="43" t="s">
        <v>331</v>
      </c>
      <c r="E188" s="319">
        <f>+E174-E181</f>
        <v>196490</v>
      </c>
      <c r="F188" s="314" t="s">
        <v>237</v>
      </c>
      <c r="G188" s="241">
        <f>+G174-G181</f>
        <v>196520.25768592002</v>
      </c>
      <c r="I188" s="261">
        <f t="shared" si="14"/>
        <v>-30.257685920019867</v>
      </c>
      <c r="J188" s="1" t="s">
        <v>428</v>
      </c>
      <c r="K188" s="1">
        <f t="shared" si="11"/>
        <v>19</v>
      </c>
    </row>
    <row r="189" spans="1:11" ht="16.5" thickBot="1" x14ac:dyDescent="0.3">
      <c r="A189" s="1">
        <f t="shared" si="10"/>
        <v>20</v>
      </c>
      <c r="B189" s="3" t="s">
        <v>333</v>
      </c>
      <c r="E189" s="320">
        <f>SUM(E185:E188)</f>
        <v>6320847.3018555706</v>
      </c>
      <c r="F189" s="314" t="s">
        <v>237</v>
      </c>
      <c r="G189" s="65">
        <f>SUM(G185:G188)</f>
        <v>6329789.7616960928</v>
      </c>
      <c r="H189" s="110"/>
      <c r="I189" s="287">
        <f>SUM(I185:I188)</f>
        <v>-8942.4598405223296</v>
      </c>
      <c r="J189" s="1" t="s">
        <v>402</v>
      </c>
      <c r="K189" s="1">
        <f t="shared" si="11"/>
        <v>20</v>
      </c>
    </row>
    <row r="190" spans="1:11" ht="16.5" thickTop="1" x14ac:dyDescent="0.25">
      <c r="A190" s="1">
        <f t="shared" si="10"/>
        <v>21</v>
      </c>
      <c r="E190" s="62"/>
      <c r="G190" s="62"/>
      <c r="I190" s="268"/>
      <c r="J190" s="1"/>
      <c r="K190" s="1">
        <f t="shared" si="11"/>
        <v>21</v>
      </c>
    </row>
    <row r="191" spans="1:11" ht="18.75" x14ac:dyDescent="0.25">
      <c r="A191" s="1">
        <f t="shared" si="10"/>
        <v>22</v>
      </c>
      <c r="B191" s="199" t="s">
        <v>403</v>
      </c>
      <c r="E191" s="62"/>
      <c r="G191" s="62"/>
      <c r="I191" s="268"/>
      <c r="J191" s="1"/>
      <c r="K191" s="1">
        <f t="shared" si="11"/>
        <v>22</v>
      </c>
    </row>
    <row r="192" spans="1:11" x14ac:dyDescent="0.25">
      <c r="A192" s="1">
        <f t="shared" si="10"/>
        <v>23</v>
      </c>
      <c r="B192" s="43" t="s">
        <v>404</v>
      </c>
      <c r="E192" s="48">
        <f>'Pg3 BK-1 TO6 C1_Revised'!E189</f>
        <v>0</v>
      </c>
      <c r="G192" s="48">
        <f>'Pg4 BK-1 TO6 C1_As Filed'!E189</f>
        <v>0</v>
      </c>
      <c r="I192" s="267">
        <f>E192-G192</f>
        <v>0</v>
      </c>
      <c r="J192" s="1" t="s">
        <v>405</v>
      </c>
      <c r="K192" s="1">
        <f t="shared" si="11"/>
        <v>23</v>
      </c>
    </row>
    <row r="193" spans="1:15" x14ac:dyDescent="0.25">
      <c r="A193" s="1">
        <f t="shared" si="10"/>
        <v>24</v>
      </c>
      <c r="B193" s="3" t="s">
        <v>406</v>
      </c>
      <c r="E193" s="204">
        <f>'Pg3 BK-1 TO6 C1_Revised'!E190</f>
        <v>0</v>
      </c>
      <c r="G193" s="204">
        <f>'Pg4 BK-1 TO6 C1_As Filed'!E190</f>
        <v>0</v>
      </c>
      <c r="I193" s="288">
        <f>E193-G193</f>
        <v>0</v>
      </c>
      <c r="J193" s="1" t="s">
        <v>407</v>
      </c>
      <c r="K193" s="1">
        <f t="shared" si="11"/>
        <v>24</v>
      </c>
    </row>
    <row r="194" spans="1:15" ht="16.5" thickBot="1" x14ac:dyDescent="0.3">
      <c r="A194" s="1">
        <f t="shared" si="10"/>
        <v>25</v>
      </c>
      <c r="B194" s="43" t="s">
        <v>408</v>
      </c>
      <c r="E194" s="220">
        <f>E192-E193</f>
        <v>0</v>
      </c>
      <c r="G194" s="220">
        <f>G192-G193</f>
        <v>0</v>
      </c>
      <c r="I194" s="287">
        <f>E194-G194</f>
        <v>0</v>
      </c>
      <c r="J194" s="1" t="s">
        <v>429</v>
      </c>
      <c r="K194" s="1">
        <f t="shared" si="11"/>
        <v>25</v>
      </c>
    </row>
    <row r="195" spans="1:15" ht="16.5" thickTop="1" x14ac:dyDescent="0.25">
      <c r="A195" s="1"/>
      <c r="B195" s="43"/>
      <c r="G195" s="62"/>
      <c r="J195" s="1"/>
    </row>
    <row r="196" spans="1:15" x14ac:dyDescent="0.25">
      <c r="A196" s="1"/>
      <c r="B196" s="43"/>
      <c r="G196" s="62"/>
      <c r="J196" s="1"/>
    </row>
    <row r="197" spans="1:15" ht="38.25" customHeight="1" x14ac:dyDescent="0.25">
      <c r="A197" s="314" t="s">
        <v>237</v>
      </c>
      <c r="B197" s="342" t="str">
        <f>B43</f>
        <v>Items in BOLD have changed for AFUDC adjustments resulting from TO6 settlement negotiations and capital related cost adjustments discovered as part of the Transmission Project Review process.</v>
      </c>
      <c r="C197" s="342"/>
      <c r="D197" s="342"/>
      <c r="E197" s="342"/>
      <c r="F197" s="342"/>
      <c r="G197" s="342"/>
      <c r="H197" s="342"/>
      <c r="I197" s="342"/>
      <c r="J197" s="342"/>
    </row>
    <row r="198" spans="1:15" ht="18.75" x14ac:dyDescent="0.25">
      <c r="A198" s="212">
        <v>1</v>
      </c>
      <c r="B198" s="3" t="str">
        <f>B44</f>
        <v>Amounts for TO6 C1 are as filed in docket ER25-270.</v>
      </c>
      <c r="G198" s="62"/>
      <c r="J198" s="1"/>
    </row>
    <row r="199" spans="1:15" ht="18.75" x14ac:dyDescent="0.25">
      <c r="A199" s="212">
        <v>2</v>
      </c>
      <c r="B199" s="3" t="s">
        <v>410</v>
      </c>
      <c r="G199" s="62"/>
      <c r="J199" s="1"/>
    </row>
    <row r="200" spans="1:15" x14ac:dyDescent="0.25">
      <c r="M200" s="98"/>
      <c r="O200" s="98"/>
    </row>
    <row r="201" spans="1:15" x14ac:dyDescent="0.25">
      <c r="G201" s="15"/>
    </row>
    <row r="203" spans="1:15" x14ac:dyDescent="0.25">
      <c r="G203" s="289"/>
    </row>
    <row r="205" spans="1:15" x14ac:dyDescent="0.25">
      <c r="G205" s="15"/>
    </row>
  </sheetData>
  <mergeCells count="24">
    <mergeCell ref="B197:J197"/>
    <mergeCell ref="B164:J164"/>
    <mergeCell ref="B165:J165"/>
    <mergeCell ref="B107:J107"/>
    <mergeCell ref="B108:J108"/>
    <mergeCell ref="B109:J109"/>
    <mergeCell ref="B161:J161"/>
    <mergeCell ref="B162:J162"/>
    <mergeCell ref="B163:J163"/>
    <mergeCell ref="B155:J155"/>
    <mergeCell ref="B106:J106"/>
    <mergeCell ref="B2:J2"/>
    <mergeCell ref="B3:J3"/>
    <mergeCell ref="B4:J4"/>
    <mergeCell ref="B5:J5"/>
    <mergeCell ref="B6:J6"/>
    <mergeCell ref="B48:J48"/>
    <mergeCell ref="B49:J49"/>
    <mergeCell ref="B50:J50"/>
    <mergeCell ref="B51:J51"/>
    <mergeCell ref="B52:J52"/>
    <mergeCell ref="B105:J105"/>
    <mergeCell ref="B43:J43"/>
    <mergeCell ref="B98:J98"/>
  </mergeCells>
  <printOptions horizontalCentered="1"/>
  <pageMargins left="0.25" right="0.25" top="0.5" bottom="0.5" header="0.3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7" max="16383" man="1"/>
    <brk id="104" max="16383" man="1"/>
    <brk id="1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963C-6B29-4920-BE43-6E795B1BB43B}">
  <dimension ref="A2:J196"/>
  <sheetViews>
    <sheetView zoomScale="80" zoomScaleNormal="80" workbookViewId="0">
      <selection activeCell="G124" sqref="G124"/>
    </sheetView>
  </sheetViews>
  <sheetFormatPr defaultColWidth="9.140625" defaultRowHeight="15.75" x14ac:dyDescent="0.25"/>
  <cols>
    <col min="1" max="1" width="5.140625" style="3" customWidth="1"/>
    <col min="2" max="2" width="86.140625" style="3" customWidth="1"/>
    <col min="3" max="3" width="10.42578125" style="3" customWidth="1"/>
    <col min="4" max="4" width="1.5703125" style="3" customWidth="1"/>
    <col min="5" max="5" width="16.85546875" style="3" customWidth="1"/>
    <col min="6" max="6" width="1.5703125" style="3" customWidth="1"/>
    <col min="7" max="7" width="51.42578125" style="3" customWidth="1"/>
    <col min="8" max="8" width="5.140625" style="1" customWidth="1"/>
    <col min="9" max="9" width="11.42578125" style="3" bestFit="1" customWidth="1"/>
    <col min="10" max="10" width="9.42578125" style="3" bestFit="1" customWidth="1"/>
    <col min="11" max="11" width="11.42578125" style="3" bestFit="1" customWidth="1"/>
    <col min="12" max="12" width="9.85546875" style="3" bestFit="1" customWidth="1"/>
    <col min="13" max="16384" width="9.140625" style="3"/>
  </cols>
  <sheetData>
    <row r="2" spans="1:10" x14ac:dyDescent="0.25">
      <c r="A2" s="1"/>
      <c r="B2" s="335" t="s">
        <v>0</v>
      </c>
      <c r="C2" s="336"/>
      <c r="D2" s="336"/>
      <c r="E2" s="336"/>
      <c r="F2" s="336"/>
      <c r="G2" s="336"/>
    </row>
    <row r="3" spans="1:10" x14ac:dyDescent="0.25">
      <c r="A3" s="1" t="s">
        <v>90</v>
      </c>
      <c r="B3" s="335" t="s">
        <v>241</v>
      </c>
      <c r="C3" s="336"/>
      <c r="D3" s="336"/>
      <c r="E3" s="336"/>
      <c r="F3" s="336"/>
      <c r="G3" s="336"/>
    </row>
    <row r="4" spans="1:10" ht="17.25" x14ac:dyDescent="0.25">
      <c r="A4" s="1"/>
      <c r="B4" s="335" t="s">
        <v>242</v>
      </c>
      <c r="C4" s="337"/>
      <c r="D4" s="337"/>
      <c r="E4" s="337"/>
      <c r="F4" s="337"/>
      <c r="G4" s="337"/>
    </row>
    <row r="5" spans="1:10" x14ac:dyDescent="0.25">
      <c r="A5" s="1"/>
      <c r="B5" s="338" t="s">
        <v>243</v>
      </c>
      <c r="C5" s="338"/>
      <c r="D5" s="338"/>
      <c r="E5" s="338"/>
      <c r="F5" s="338"/>
      <c r="G5" s="338"/>
    </row>
    <row r="6" spans="1:10" x14ac:dyDescent="0.25">
      <c r="A6" s="1"/>
      <c r="B6" s="339" t="s">
        <v>3</v>
      </c>
      <c r="C6" s="336"/>
      <c r="D6" s="336"/>
      <c r="E6" s="336"/>
      <c r="F6" s="336"/>
      <c r="G6" s="336"/>
    </row>
    <row r="7" spans="1:10" x14ac:dyDescent="0.25">
      <c r="A7" s="1"/>
      <c r="B7" s="188"/>
      <c r="C7" s="4"/>
      <c r="D7" s="4"/>
      <c r="E7" s="4"/>
      <c r="F7" s="4"/>
      <c r="G7" s="4"/>
    </row>
    <row r="8" spans="1:10" x14ac:dyDescent="0.25">
      <c r="A8" s="1" t="s">
        <v>4</v>
      </c>
      <c r="E8" s="197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198" t="s">
        <v>8</v>
      </c>
      <c r="G9" s="6" t="s">
        <v>9</v>
      </c>
      <c r="H9" s="1" t="s">
        <v>6</v>
      </c>
    </row>
    <row r="10" spans="1:10" x14ac:dyDescent="0.25">
      <c r="A10" s="1"/>
      <c r="B10" s="199" t="s">
        <v>244</v>
      </c>
      <c r="E10" s="200"/>
      <c r="G10" s="1"/>
    </row>
    <row r="11" spans="1:10" x14ac:dyDescent="0.25">
      <c r="A11" s="1">
        <v>1</v>
      </c>
      <c r="B11" s="43" t="s">
        <v>245</v>
      </c>
      <c r="C11" s="201"/>
      <c r="D11" s="201"/>
      <c r="E11" s="48">
        <v>117262.21525000001</v>
      </c>
      <c r="F11" s="193"/>
      <c r="G11" s="1" t="s">
        <v>411</v>
      </c>
      <c r="H11" s="1">
        <f>A11</f>
        <v>1</v>
      </c>
      <c r="I11" s="43"/>
    </row>
    <row r="12" spans="1:10" x14ac:dyDescent="0.25">
      <c r="A12" s="1">
        <f t="shared" ref="A12:A40" si="0">A11+1</f>
        <v>2</v>
      </c>
      <c r="B12" s="43" t="s">
        <v>90</v>
      </c>
      <c r="C12" s="201"/>
      <c r="D12" s="201"/>
      <c r="E12" s="202" t="s">
        <v>90</v>
      </c>
      <c r="G12" s="1"/>
      <c r="H12" s="1">
        <f t="shared" ref="H12:H40" si="1">H11+1</f>
        <v>2</v>
      </c>
      <c r="I12" s="43"/>
    </row>
    <row r="13" spans="1:10" x14ac:dyDescent="0.25">
      <c r="A13" s="1">
        <f t="shared" si="0"/>
        <v>3</v>
      </c>
      <c r="B13" s="43" t="s">
        <v>247</v>
      </c>
      <c r="C13" s="201"/>
      <c r="D13" s="201"/>
      <c r="E13" s="203">
        <v>100674.79858886809</v>
      </c>
      <c r="F13" s="193"/>
      <c r="G13" s="1" t="s">
        <v>412</v>
      </c>
      <c r="H13" s="1">
        <f t="shared" si="1"/>
        <v>3</v>
      </c>
      <c r="I13" s="43"/>
    </row>
    <row r="14" spans="1:10" x14ac:dyDescent="0.25">
      <c r="A14" s="1">
        <f t="shared" si="0"/>
        <v>4</v>
      </c>
      <c r="B14" s="43"/>
      <c r="C14" s="201"/>
      <c r="D14" s="201"/>
      <c r="E14" s="202"/>
      <c r="F14" s="4"/>
      <c r="G14" s="1"/>
      <c r="H14" s="1">
        <f t="shared" si="1"/>
        <v>4</v>
      </c>
      <c r="J14" s="247"/>
    </row>
    <row r="15" spans="1:10" x14ac:dyDescent="0.25">
      <c r="A15" s="1">
        <f t="shared" si="0"/>
        <v>5</v>
      </c>
      <c r="B15" s="43" t="s">
        <v>249</v>
      </c>
      <c r="C15" s="201"/>
      <c r="D15" s="201"/>
      <c r="E15" s="204">
        <v>0</v>
      </c>
      <c r="G15" s="1" t="s">
        <v>413</v>
      </c>
      <c r="H15" s="1">
        <f t="shared" si="1"/>
        <v>5</v>
      </c>
      <c r="J15" s="247"/>
    </row>
    <row r="16" spans="1:10" x14ac:dyDescent="0.25">
      <c r="A16" s="1">
        <f t="shared" si="0"/>
        <v>6</v>
      </c>
      <c r="B16" s="43" t="s">
        <v>251</v>
      </c>
      <c r="C16" s="201"/>
      <c r="D16" s="201"/>
      <c r="E16" s="62">
        <f>E11+E13+E15</f>
        <v>217937.01383886809</v>
      </c>
      <c r="F16" s="193"/>
      <c r="G16" s="1" t="s">
        <v>252</v>
      </c>
      <c r="H16" s="1">
        <f t="shared" si="1"/>
        <v>6</v>
      </c>
      <c r="I16" s="1"/>
      <c r="J16" s="247"/>
    </row>
    <row r="17" spans="1:9" x14ac:dyDescent="0.25">
      <c r="A17" s="1">
        <f t="shared" si="0"/>
        <v>7</v>
      </c>
      <c r="E17" s="16"/>
      <c r="G17" s="1"/>
      <c r="H17" s="1">
        <f t="shared" si="1"/>
        <v>7</v>
      </c>
    </row>
    <row r="18" spans="1:9" x14ac:dyDescent="0.25">
      <c r="A18" s="1">
        <f t="shared" si="0"/>
        <v>8</v>
      </c>
      <c r="B18" s="3" t="s">
        <v>253</v>
      </c>
      <c r="C18" s="201"/>
      <c r="D18" s="201"/>
      <c r="E18" s="323">
        <v>278950.41354429384</v>
      </c>
      <c r="F18" s="193" t="s">
        <v>237</v>
      </c>
      <c r="G18" s="1" t="s">
        <v>254</v>
      </c>
      <c r="H18" s="1">
        <f t="shared" si="1"/>
        <v>8</v>
      </c>
    </row>
    <row r="19" spans="1:9" x14ac:dyDescent="0.25">
      <c r="A19" s="1">
        <f t="shared" si="0"/>
        <v>9</v>
      </c>
      <c r="E19" s="138" t="s">
        <v>90</v>
      </c>
      <c r="G19" s="1"/>
      <c r="H19" s="1">
        <f t="shared" si="1"/>
        <v>9</v>
      </c>
    </row>
    <row r="20" spans="1:9" ht="18.75" x14ac:dyDescent="0.25">
      <c r="A20" s="1">
        <f t="shared" si="0"/>
        <v>10</v>
      </c>
      <c r="B20" s="3" t="s">
        <v>255</v>
      </c>
      <c r="E20" s="206">
        <v>0</v>
      </c>
      <c r="G20" s="1" t="s">
        <v>256</v>
      </c>
      <c r="H20" s="1">
        <f t="shared" si="1"/>
        <v>10</v>
      </c>
      <c r="I20" s="43"/>
    </row>
    <row r="21" spans="1:9" x14ac:dyDescent="0.25">
      <c r="A21" s="1">
        <f t="shared" si="0"/>
        <v>11</v>
      </c>
      <c r="E21" s="138"/>
      <c r="G21" s="1"/>
      <c r="H21" s="1">
        <f t="shared" si="1"/>
        <v>11</v>
      </c>
    </row>
    <row r="22" spans="1:9" x14ac:dyDescent="0.25">
      <c r="A22" s="1">
        <f t="shared" si="0"/>
        <v>12</v>
      </c>
      <c r="B22" s="3" t="s">
        <v>257</v>
      </c>
      <c r="C22" s="201"/>
      <c r="D22" s="201"/>
      <c r="E22" s="203">
        <v>71348.362928506802</v>
      </c>
      <c r="F22" s="4"/>
      <c r="G22" s="1" t="s">
        <v>414</v>
      </c>
      <c r="H22" s="1">
        <f t="shared" si="1"/>
        <v>12</v>
      </c>
      <c r="I22" s="43"/>
    </row>
    <row r="23" spans="1:9" x14ac:dyDescent="0.25">
      <c r="A23" s="1">
        <f t="shared" si="0"/>
        <v>13</v>
      </c>
      <c r="B23" s="43"/>
      <c r="C23" s="201"/>
      <c r="D23" s="201"/>
      <c r="E23" s="202"/>
      <c r="G23" s="1"/>
      <c r="H23" s="1">
        <f t="shared" si="1"/>
        <v>13</v>
      </c>
    </row>
    <row r="24" spans="1:9" x14ac:dyDescent="0.25">
      <c r="A24" s="1">
        <f t="shared" si="0"/>
        <v>14</v>
      </c>
      <c r="B24" s="3" t="s">
        <v>259</v>
      </c>
      <c r="C24" s="201"/>
      <c r="D24" s="201"/>
      <c r="E24" s="204">
        <v>3846.2646305403759</v>
      </c>
      <c r="F24" s="4"/>
      <c r="G24" s="1" t="s">
        <v>415</v>
      </c>
      <c r="H24" s="1">
        <f t="shared" si="1"/>
        <v>14</v>
      </c>
      <c r="I24" s="43"/>
    </row>
    <row r="25" spans="1:9" x14ac:dyDescent="0.25">
      <c r="A25" s="1">
        <f t="shared" si="0"/>
        <v>15</v>
      </c>
      <c r="B25" s="43" t="s">
        <v>261</v>
      </c>
      <c r="C25" s="201"/>
      <c r="D25" s="201"/>
      <c r="E25" s="315">
        <f>SUM(E16+E18+E20+E22+E24)</f>
        <v>572082.05494220916</v>
      </c>
      <c r="F25" s="193" t="s">
        <v>237</v>
      </c>
      <c r="G25" s="1" t="s">
        <v>262</v>
      </c>
      <c r="H25" s="1">
        <f t="shared" si="1"/>
        <v>15</v>
      </c>
    </row>
    <row r="26" spans="1:9" x14ac:dyDescent="0.25">
      <c r="A26" s="1">
        <f t="shared" si="0"/>
        <v>16</v>
      </c>
      <c r="B26" s="43"/>
      <c r="C26" s="201"/>
      <c r="D26" s="201"/>
      <c r="E26" s="207"/>
      <c r="G26" s="1"/>
      <c r="H26" s="1">
        <f t="shared" si="1"/>
        <v>16</v>
      </c>
    </row>
    <row r="27" spans="1:9" ht="18.75" x14ac:dyDescent="0.25">
      <c r="A27" s="1">
        <f t="shared" si="0"/>
        <v>17</v>
      </c>
      <c r="B27" s="43" t="s">
        <v>263</v>
      </c>
      <c r="C27" s="201"/>
      <c r="D27" s="201"/>
      <c r="E27" s="324">
        <f>'Pg5 Rev Stmt AV'!G149</f>
        <v>9.302600143321843E-2</v>
      </c>
      <c r="F27" s="193" t="s">
        <v>237</v>
      </c>
      <c r="G27" s="1" t="s">
        <v>453</v>
      </c>
      <c r="H27" s="1">
        <f t="shared" si="1"/>
        <v>17</v>
      </c>
    </row>
    <row r="28" spans="1:9" x14ac:dyDescent="0.25">
      <c r="A28" s="1">
        <f t="shared" si="0"/>
        <v>18</v>
      </c>
      <c r="B28" s="43" t="s">
        <v>264</v>
      </c>
      <c r="C28" s="201"/>
      <c r="D28" s="201"/>
      <c r="E28" s="325">
        <f>E138</f>
        <v>5311035.7694891794</v>
      </c>
      <c r="F28" s="193" t="s">
        <v>237</v>
      </c>
      <c r="G28" s="1" t="s">
        <v>265</v>
      </c>
      <c r="H28" s="1">
        <f t="shared" si="1"/>
        <v>18</v>
      </c>
    </row>
    <row r="29" spans="1:9" x14ac:dyDescent="0.25">
      <c r="A29" s="1">
        <f t="shared" si="0"/>
        <v>19</v>
      </c>
      <c r="B29" s="3" t="s">
        <v>266</v>
      </c>
      <c r="C29" s="201"/>
      <c r="D29" s="201"/>
      <c r="E29" s="249">
        <f>E28*E27</f>
        <v>494064.42110437475</v>
      </c>
      <c r="F29" s="193" t="s">
        <v>237</v>
      </c>
      <c r="G29" s="1" t="s">
        <v>267</v>
      </c>
      <c r="H29" s="1">
        <f t="shared" si="1"/>
        <v>19</v>
      </c>
    </row>
    <row r="30" spans="1:9" x14ac:dyDescent="0.25">
      <c r="A30" s="1">
        <f t="shared" si="0"/>
        <v>20</v>
      </c>
      <c r="C30" s="201"/>
      <c r="D30" s="201"/>
      <c r="E30" s="207"/>
      <c r="G30" s="1"/>
      <c r="H30" s="1">
        <f t="shared" si="1"/>
        <v>20</v>
      </c>
    </row>
    <row r="31" spans="1:9" ht="18.75" x14ac:dyDescent="0.25">
      <c r="A31" s="1">
        <f t="shared" si="0"/>
        <v>21</v>
      </c>
      <c r="B31" s="43" t="s">
        <v>268</v>
      </c>
      <c r="C31" s="201"/>
      <c r="D31" s="202"/>
      <c r="E31" s="63">
        <f>'Pg5 Rev Stmt AV'!G183</f>
        <v>0</v>
      </c>
      <c r="F31" s="193"/>
      <c r="G31" s="1" t="s">
        <v>416</v>
      </c>
      <c r="H31" s="1">
        <f t="shared" si="1"/>
        <v>21</v>
      </c>
      <c r="I31" s="43"/>
    </row>
    <row r="32" spans="1:9" x14ac:dyDescent="0.25">
      <c r="A32" s="1">
        <f t="shared" si="0"/>
        <v>22</v>
      </c>
      <c r="B32" s="43" t="s">
        <v>264</v>
      </c>
      <c r="C32" s="201"/>
      <c r="D32" s="201"/>
      <c r="E32" s="325">
        <f>E138-E121</f>
        <v>5311035.7694891794</v>
      </c>
      <c r="F32" s="193" t="s">
        <v>237</v>
      </c>
      <c r="G32" s="1" t="s">
        <v>269</v>
      </c>
      <c r="H32" s="1">
        <f t="shared" si="1"/>
        <v>22</v>
      </c>
    </row>
    <row r="33" spans="1:9" x14ac:dyDescent="0.25">
      <c r="A33" s="1">
        <f t="shared" si="0"/>
        <v>23</v>
      </c>
      <c r="B33" s="3" t="s">
        <v>270</v>
      </c>
      <c r="E33" s="249">
        <f>E32*E31</f>
        <v>0</v>
      </c>
      <c r="F33" s="193"/>
      <c r="G33" s="1" t="s">
        <v>271</v>
      </c>
      <c r="H33" s="1">
        <f t="shared" si="1"/>
        <v>23</v>
      </c>
    </row>
    <row r="34" spans="1:9" x14ac:dyDescent="0.25">
      <c r="A34" s="1">
        <f t="shared" si="0"/>
        <v>24</v>
      </c>
      <c r="E34" s="62"/>
      <c r="G34" s="1"/>
      <c r="H34" s="1">
        <f t="shared" si="1"/>
        <v>24</v>
      </c>
    </row>
    <row r="35" spans="1:9" x14ac:dyDescent="0.25">
      <c r="A35" s="1">
        <f t="shared" si="0"/>
        <v>25</v>
      </c>
      <c r="B35" s="3" t="s">
        <v>272</v>
      </c>
      <c r="E35" s="48">
        <v>1304.0991895338727</v>
      </c>
      <c r="G35" s="1" t="s">
        <v>273</v>
      </c>
      <c r="H35" s="1">
        <f t="shared" si="1"/>
        <v>25</v>
      </c>
      <c r="I35" s="43"/>
    </row>
    <row r="36" spans="1:9" x14ac:dyDescent="0.25">
      <c r="A36" s="1">
        <f t="shared" si="0"/>
        <v>26</v>
      </c>
      <c r="B36" s="3" t="s">
        <v>274</v>
      </c>
      <c r="E36" s="203">
        <v>-9500.6500000000015</v>
      </c>
      <c r="F36" s="4"/>
      <c r="G36" s="1" t="s">
        <v>275</v>
      </c>
      <c r="H36" s="1">
        <f t="shared" si="1"/>
        <v>26</v>
      </c>
      <c r="I36" s="43"/>
    </row>
    <row r="37" spans="1:9" x14ac:dyDescent="0.25">
      <c r="A37" s="1">
        <f t="shared" si="0"/>
        <v>27</v>
      </c>
      <c r="B37" s="3" t="s">
        <v>276</v>
      </c>
      <c r="E37" s="203">
        <v>0</v>
      </c>
      <c r="G37" s="1" t="s">
        <v>277</v>
      </c>
      <c r="H37" s="1">
        <f t="shared" si="1"/>
        <v>27</v>
      </c>
    </row>
    <row r="38" spans="1:9" x14ac:dyDescent="0.25">
      <c r="A38" s="1">
        <f t="shared" si="0"/>
        <v>28</v>
      </c>
      <c r="B38" s="55" t="s">
        <v>278</v>
      </c>
      <c r="E38" s="204">
        <v>0</v>
      </c>
      <c r="G38" s="1" t="s">
        <v>279</v>
      </c>
      <c r="H38" s="1">
        <f t="shared" si="1"/>
        <v>28</v>
      </c>
      <c r="I38" s="43"/>
    </row>
    <row r="39" spans="1:9" x14ac:dyDescent="0.25">
      <c r="A39" s="1">
        <f t="shared" si="0"/>
        <v>29</v>
      </c>
      <c r="E39" s="138" t="s">
        <v>90</v>
      </c>
      <c r="G39" s="1"/>
      <c r="H39" s="1">
        <f t="shared" si="1"/>
        <v>29</v>
      </c>
      <c r="I39" s="43"/>
    </row>
    <row r="40" spans="1:9" ht="19.5" thickBot="1" x14ac:dyDescent="0.3">
      <c r="A40" s="1">
        <f t="shared" si="0"/>
        <v>30</v>
      </c>
      <c r="B40" s="3" t="s">
        <v>280</v>
      </c>
      <c r="C40" s="201"/>
      <c r="D40" s="201"/>
      <c r="E40" s="250">
        <f>E29+E33+E25+SUM(E35:E38)</f>
        <v>1057949.9252361178</v>
      </c>
      <c r="F40" s="193" t="s">
        <v>237</v>
      </c>
      <c r="G40" s="1" t="s">
        <v>417</v>
      </c>
      <c r="H40" s="1">
        <f t="shared" si="1"/>
        <v>30</v>
      </c>
      <c r="I40" s="43"/>
    </row>
    <row r="41" spans="1:9" ht="16.5" thickTop="1" x14ac:dyDescent="0.25">
      <c r="A41" s="1"/>
      <c r="C41" s="201"/>
      <c r="D41" s="201"/>
      <c r="E41" s="211"/>
      <c r="F41" s="4"/>
      <c r="G41" s="1"/>
      <c r="I41" s="43"/>
    </row>
    <row r="42" spans="1:9" x14ac:dyDescent="0.25">
      <c r="A42" s="1"/>
      <c r="C42" s="201"/>
      <c r="D42" s="201"/>
      <c r="E42" s="211"/>
      <c r="F42" s="4"/>
      <c r="G42" s="1"/>
      <c r="I42" s="43"/>
    </row>
    <row r="43" spans="1:9" ht="33" customHeight="1" x14ac:dyDescent="0.25">
      <c r="A43" s="314" t="s">
        <v>237</v>
      </c>
      <c r="B43" s="342" t="s">
        <v>459</v>
      </c>
      <c r="C43" s="342"/>
      <c r="D43" s="342"/>
      <c r="E43" s="342"/>
      <c r="F43" s="342"/>
      <c r="G43" s="342"/>
      <c r="H43" s="312"/>
      <c r="I43" s="43"/>
    </row>
    <row r="44" spans="1:9" ht="18.75" x14ac:dyDescent="0.25">
      <c r="A44" s="212">
        <v>1</v>
      </c>
      <c r="B44" s="3" t="s">
        <v>282</v>
      </c>
      <c r="C44" s="201"/>
      <c r="D44" s="201"/>
      <c r="E44" s="211"/>
      <c r="F44" s="4"/>
      <c r="G44" s="1"/>
      <c r="I44" s="43"/>
    </row>
    <row r="45" spans="1:9" ht="18.75" x14ac:dyDescent="0.25">
      <c r="A45" s="212"/>
      <c r="C45" s="201"/>
      <c r="D45" s="201"/>
      <c r="E45" s="211"/>
      <c r="F45" s="4"/>
      <c r="G45" s="1"/>
      <c r="I45" s="43"/>
    </row>
    <row r="46" spans="1:9" x14ac:dyDescent="0.25">
      <c r="A46" s="1"/>
      <c r="C46" s="201"/>
      <c r="D46" s="201"/>
      <c r="E46" s="211"/>
      <c r="F46" s="4"/>
      <c r="G46" s="1"/>
      <c r="I46" s="43"/>
    </row>
    <row r="47" spans="1:9" x14ac:dyDescent="0.25">
      <c r="A47" s="1"/>
      <c r="B47" s="335" t="s">
        <v>0</v>
      </c>
      <c r="C47" s="336"/>
      <c r="D47" s="336"/>
      <c r="E47" s="336"/>
      <c r="F47" s="336"/>
      <c r="G47" s="336"/>
      <c r="I47" s="43"/>
    </row>
    <row r="48" spans="1:9" x14ac:dyDescent="0.25">
      <c r="A48" s="1"/>
      <c r="B48" s="335" t="s">
        <v>241</v>
      </c>
      <c r="C48" s="336"/>
      <c r="D48" s="336"/>
      <c r="E48" s="336"/>
      <c r="F48" s="336"/>
      <c r="G48" s="336"/>
      <c r="I48" s="43"/>
    </row>
    <row r="49" spans="1:9" ht="17.25" x14ac:dyDescent="0.25">
      <c r="A49" s="1"/>
      <c r="B49" s="335" t="s">
        <v>242</v>
      </c>
      <c r="C49" s="337"/>
      <c r="D49" s="337"/>
      <c r="E49" s="337"/>
      <c r="F49" s="337"/>
      <c r="G49" s="337"/>
      <c r="I49" s="43"/>
    </row>
    <row r="50" spans="1:9" x14ac:dyDescent="0.25">
      <c r="A50" s="1"/>
      <c r="B50" s="340" t="str">
        <f>B5</f>
        <v>For the Base Period &amp; True-Up Period Ending December 31, 2023</v>
      </c>
      <c r="C50" s="341"/>
      <c r="D50" s="341"/>
      <c r="E50" s="341"/>
      <c r="F50" s="341"/>
      <c r="G50" s="341"/>
      <c r="I50" s="43"/>
    </row>
    <row r="51" spans="1:9" x14ac:dyDescent="0.25">
      <c r="A51" s="1"/>
      <c r="B51" s="339" t="s">
        <v>3</v>
      </c>
      <c r="C51" s="336"/>
      <c r="D51" s="336"/>
      <c r="E51" s="336"/>
      <c r="F51" s="336"/>
      <c r="G51" s="336"/>
      <c r="I51" s="43"/>
    </row>
    <row r="52" spans="1:9" x14ac:dyDescent="0.25">
      <c r="A52" s="1"/>
      <c r="C52" s="201"/>
      <c r="D52" s="201"/>
      <c r="E52" s="211"/>
      <c r="F52" s="4"/>
      <c r="G52" s="1"/>
      <c r="I52" s="43"/>
    </row>
    <row r="53" spans="1:9" x14ac:dyDescent="0.25">
      <c r="A53" s="1" t="s">
        <v>4</v>
      </c>
      <c r="E53" s="197"/>
      <c r="G53" s="1"/>
      <c r="H53" s="1" t="s">
        <v>4</v>
      </c>
      <c r="I53" s="43"/>
    </row>
    <row r="54" spans="1:9" x14ac:dyDescent="0.25">
      <c r="A54" s="1" t="s">
        <v>6</v>
      </c>
      <c r="B54" s="4" t="s">
        <v>90</v>
      </c>
      <c r="E54" s="198" t="s">
        <v>8</v>
      </c>
      <c r="G54" s="6" t="s">
        <v>9</v>
      </c>
      <c r="H54" s="1" t="s">
        <v>6</v>
      </c>
      <c r="I54" s="43"/>
    </row>
    <row r="55" spans="1:9" ht="18.75" x14ac:dyDescent="0.25">
      <c r="A55" s="1"/>
      <c r="B55" s="199" t="s">
        <v>283</v>
      </c>
      <c r="E55" s="1"/>
      <c r="G55" s="1"/>
      <c r="I55" s="43"/>
    </row>
    <row r="56" spans="1:9" x14ac:dyDescent="0.25">
      <c r="A56" s="1">
        <v>1</v>
      </c>
      <c r="B56" s="43" t="s">
        <v>284</v>
      </c>
      <c r="C56" s="201"/>
      <c r="D56" s="201"/>
      <c r="E56" s="214">
        <v>0</v>
      </c>
      <c r="G56" s="1" t="s">
        <v>285</v>
      </c>
      <c r="H56" s="1">
        <f>A56</f>
        <v>1</v>
      </c>
      <c r="I56" s="43"/>
    </row>
    <row r="57" spans="1:9" x14ac:dyDescent="0.25">
      <c r="A57" s="1">
        <f t="shared" ref="A57:A94" si="2">A56+1</f>
        <v>2</v>
      </c>
      <c r="B57" s="43"/>
      <c r="C57" s="201"/>
      <c r="D57" s="201"/>
      <c r="E57" s="211"/>
      <c r="G57" s="1"/>
      <c r="H57" s="1">
        <f t="shared" ref="H57:H94" si="3">H56+1</f>
        <v>2</v>
      </c>
    </row>
    <row r="58" spans="1:9" ht="18.75" x14ac:dyDescent="0.25">
      <c r="A58" s="1">
        <f t="shared" si="2"/>
        <v>3</v>
      </c>
      <c r="B58" s="43" t="s">
        <v>286</v>
      </c>
      <c r="C58" s="201"/>
      <c r="D58" s="201"/>
      <c r="E58" s="63">
        <f>'Pg5 Rev Stmt AV'!G229</f>
        <v>1.8646691487816846E-2</v>
      </c>
      <c r="F58" s="251"/>
      <c r="G58" s="1" t="s">
        <v>418</v>
      </c>
      <c r="H58" s="1">
        <f t="shared" si="3"/>
        <v>3</v>
      </c>
    </row>
    <row r="59" spans="1:9" x14ac:dyDescent="0.25">
      <c r="A59" s="1">
        <f t="shared" si="2"/>
        <v>4</v>
      </c>
      <c r="B59" s="3" t="s">
        <v>287</v>
      </c>
      <c r="C59" s="201"/>
      <c r="D59" s="201"/>
      <c r="E59" s="245">
        <v>0</v>
      </c>
      <c r="G59" s="1" t="s">
        <v>288</v>
      </c>
      <c r="H59" s="1">
        <f t="shared" si="3"/>
        <v>4</v>
      </c>
    </row>
    <row r="60" spans="1:9" x14ac:dyDescent="0.25">
      <c r="A60" s="1">
        <f t="shared" si="2"/>
        <v>5</v>
      </c>
      <c r="B60" s="3" t="s">
        <v>289</v>
      </c>
      <c r="E60" s="248">
        <f>E59*E58</f>
        <v>0</v>
      </c>
      <c r="G60" s="1" t="s">
        <v>290</v>
      </c>
      <c r="H60" s="1">
        <f t="shared" si="3"/>
        <v>5</v>
      </c>
    </row>
    <row r="61" spans="1:9" x14ac:dyDescent="0.25">
      <c r="A61" s="1">
        <f t="shared" si="2"/>
        <v>6</v>
      </c>
      <c r="E61" s="62"/>
      <c r="G61" s="1"/>
      <c r="H61" s="1">
        <f t="shared" si="3"/>
        <v>6</v>
      </c>
    </row>
    <row r="62" spans="1:9" ht="18.75" x14ac:dyDescent="0.25">
      <c r="A62" s="1">
        <f t="shared" si="2"/>
        <v>7</v>
      </c>
      <c r="B62" s="43" t="s">
        <v>268</v>
      </c>
      <c r="E62" s="63">
        <f>'Pg5 Rev Stmt AV'!G263</f>
        <v>0</v>
      </c>
      <c r="G62" s="1" t="s">
        <v>419</v>
      </c>
      <c r="H62" s="1">
        <f t="shared" si="3"/>
        <v>7</v>
      </c>
    </row>
    <row r="63" spans="1:9" x14ac:dyDescent="0.25">
      <c r="A63" s="1">
        <f t="shared" si="2"/>
        <v>8</v>
      </c>
      <c r="B63" s="3" t="s">
        <v>287</v>
      </c>
      <c r="E63" s="245">
        <v>0</v>
      </c>
      <c r="G63" s="1" t="s">
        <v>288</v>
      </c>
      <c r="H63" s="1">
        <f t="shared" si="3"/>
        <v>8</v>
      </c>
    </row>
    <row r="64" spans="1:9" x14ac:dyDescent="0.25">
      <c r="A64" s="1">
        <f t="shared" si="2"/>
        <v>9</v>
      </c>
      <c r="B64" s="3" t="s">
        <v>270</v>
      </c>
      <c r="E64" s="248">
        <f>E63*E62</f>
        <v>0</v>
      </c>
      <c r="G64" s="1" t="s">
        <v>291</v>
      </c>
      <c r="H64" s="1">
        <f t="shared" si="3"/>
        <v>9</v>
      </c>
    </row>
    <row r="65" spans="1:9" x14ac:dyDescent="0.25">
      <c r="A65" s="1">
        <f t="shared" si="2"/>
        <v>10</v>
      </c>
      <c r="E65" s="62"/>
      <c r="G65" s="1"/>
      <c r="H65" s="1">
        <f t="shared" si="3"/>
        <v>10</v>
      </c>
    </row>
    <row r="66" spans="1:9" ht="16.5" thickBot="1" x14ac:dyDescent="0.3">
      <c r="A66" s="1">
        <f t="shared" si="2"/>
        <v>11</v>
      </c>
      <c r="B66" s="3" t="s">
        <v>292</v>
      </c>
      <c r="E66" s="65">
        <f>E56+E60+E64</f>
        <v>0</v>
      </c>
      <c r="G66" s="1" t="s">
        <v>420</v>
      </c>
      <c r="H66" s="1">
        <f t="shared" si="3"/>
        <v>11</v>
      </c>
    </row>
    <row r="67" spans="1:9" ht="16.5" thickTop="1" x14ac:dyDescent="0.25">
      <c r="A67" s="1">
        <f t="shared" si="2"/>
        <v>12</v>
      </c>
      <c r="E67" s="62"/>
      <c r="G67" s="1"/>
      <c r="H67" s="1">
        <f t="shared" si="3"/>
        <v>12</v>
      </c>
    </row>
    <row r="68" spans="1:9" ht="18.75" x14ac:dyDescent="0.25">
      <c r="A68" s="1">
        <f t="shared" si="2"/>
        <v>13</v>
      </c>
      <c r="B68" s="42" t="s">
        <v>294</v>
      </c>
      <c r="E68" s="62"/>
      <c r="G68" s="1"/>
      <c r="H68" s="1">
        <f t="shared" si="3"/>
        <v>13</v>
      </c>
    </row>
    <row r="69" spans="1:9" x14ac:dyDescent="0.25">
      <c r="A69" s="1">
        <f t="shared" si="2"/>
        <v>14</v>
      </c>
      <c r="B69" s="43" t="s">
        <v>295</v>
      </c>
      <c r="E69" s="48">
        <v>0</v>
      </c>
      <c r="G69" s="1" t="s">
        <v>296</v>
      </c>
      <c r="H69" s="1">
        <f t="shared" si="3"/>
        <v>14</v>
      </c>
    </row>
    <row r="70" spans="1:9" x14ac:dyDescent="0.25">
      <c r="A70" s="1">
        <f t="shared" si="2"/>
        <v>15</v>
      </c>
      <c r="B70" s="43"/>
      <c r="E70" s="221"/>
      <c r="G70" s="1"/>
      <c r="H70" s="1">
        <f t="shared" si="3"/>
        <v>15</v>
      </c>
    </row>
    <row r="71" spans="1:9" x14ac:dyDescent="0.25">
      <c r="A71" s="1">
        <f t="shared" si="2"/>
        <v>16</v>
      </c>
      <c r="B71" s="43" t="s">
        <v>297</v>
      </c>
      <c r="E71" s="48">
        <f>E148</f>
        <v>0</v>
      </c>
      <c r="G71" s="1" t="s">
        <v>298</v>
      </c>
      <c r="H71" s="1">
        <f t="shared" si="3"/>
        <v>16</v>
      </c>
    </row>
    <row r="72" spans="1:9" ht="18.75" x14ac:dyDescent="0.25">
      <c r="A72" s="1">
        <f t="shared" si="2"/>
        <v>17</v>
      </c>
      <c r="B72" s="43" t="s">
        <v>263</v>
      </c>
      <c r="C72" s="201"/>
      <c r="D72" s="202"/>
      <c r="E72" s="66">
        <f>'Pg5 Rev Stmt AV'!G149</f>
        <v>9.302600143321843E-2</v>
      </c>
      <c r="F72" s="4"/>
      <c r="G72" s="1" t="s">
        <v>421</v>
      </c>
      <c r="H72" s="1">
        <f t="shared" si="3"/>
        <v>17</v>
      </c>
    </row>
    <row r="73" spans="1:9" x14ac:dyDescent="0.25">
      <c r="A73" s="1">
        <f t="shared" si="2"/>
        <v>18</v>
      </c>
      <c r="B73" s="3" t="s">
        <v>300</v>
      </c>
      <c r="E73" s="248">
        <f>E71*E72</f>
        <v>0</v>
      </c>
      <c r="G73" s="1" t="s">
        <v>301</v>
      </c>
      <c r="H73" s="1">
        <f t="shared" si="3"/>
        <v>18</v>
      </c>
    </row>
    <row r="74" spans="1:9" x14ac:dyDescent="0.25">
      <c r="A74" s="1">
        <f t="shared" si="2"/>
        <v>19</v>
      </c>
      <c r="E74" s="62"/>
      <c r="G74" s="1"/>
      <c r="H74" s="1">
        <f t="shared" si="3"/>
        <v>19</v>
      </c>
    </row>
    <row r="75" spans="1:9" x14ac:dyDescent="0.25">
      <c r="A75" s="1">
        <f t="shared" si="2"/>
        <v>20</v>
      </c>
      <c r="B75" s="43" t="s">
        <v>297</v>
      </c>
      <c r="E75" s="48">
        <f>E148</f>
        <v>0</v>
      </c>
      <c r="G75" s="1" t="s">
        <v>298</v>
      </c>
      <c r="H75" s="1">
        <f t="shared" si="3"/>
        <v>20</v>
      </c>
    </row>
    <row r="76" spans="1:9" ht="18.75" x14ac:dyDescent="0.25">
      <c r="A76" s="1">
        <f t="shared" si="2"/>
        <v>21</v>
      </c>
      <c r="B76" s="43" t="s">
        <v>268</v>
      </c>
      <c r="C76" s="202"/>
      <c r="D76" s="202"/>
      <c r="E76" s="224">
        <v>0</v>
      </c>
      <c r="F76" s="4"/>
      <c r="G76" s="1" t="s">
        <v>302</v>
      </c>
      <c r="H76" s="1">
        <f t="shared" si="3"/>
        <v>21</v>
      </c>
      <c r="I76" s="202"/>
    </row>
    <row r="77" spans="1:9" x14ac:dyDescent="0.25">
      <c r="A77" s="1">
        <f t="shared" si="2"/>
        <v>22</v>
      </c>
      <c r="B77" s="3" t="s">
        <v>303</v>
      </c>
      <c r="E77" s="248">
        <f>E75*E76</f>
        <v>0</v>
      </c>
      <c r="G77" s="1" t="s">
        <v>304</v>
      </c>
      <c r="H77" s="1">
        <f t="shared" si="3"/>
        <v>22</v>
      </c>
    </row>
    <row r="78" spans="1:9" x14ac:dyDescent="0.25">
      <c r="A78" s="1">
        <f t="shared" si="2"/>
        <v>23</v>
      </c>
      <c r="E78" s="62"/>
      <c r="G78" s="1"/>
      <c r="H78" s="1">
        <f t="shared" si="3"/>
        <v>23</v>
      </c>
    </row>
    <row r="79" spans="1:9" ht="16.5" thickBot="1" x14ac:dyDescent="0.3">
      <c r="A79" s="1">
        <f t="shared" si="2"/>
        <v>24</v>
      </c>
      <c r="B79" s="3" t="s">
        <v>305</v>
      </c>
      <c r="E79" s="65">
        <f>E69+E73+E77</f>
        <v>0</v>
      </c>
      <c r="G79" s="1" t="s">
        <v>306</v>
      </c>
      <c r="H79" s="1">
        <f t="shared" si="3"/>
        <v>24</v>
      </c>
    </row>
    <row r="80" spans="1:9" ht="16.5" thickTop="1" x14ac:dyDescent="0.25">
      <c r="A80" s="1">
        <f t="shared" si="2"/>
        <v>25</v>
      </c>
      <c r="E80" s="62"/>
      <c r="G80" s="1"/>
      <c r="H80" s="1">
        <f t="shared" si="3"/>
        <v>25</v>
      </c>
    </row>
    <row r="81" spans="1:8" ht="18.75" x14ac:dyDescent="0.25">
      <c r="A81" s="1">
        <f t="shared" si="2"/>
        <v>26</v>
      </c>
      <c r="B81" s="42" t="s">
        <v>307</v>
      </c>
      <c r="C81" s="201"/>
      <c r="D81" s="201"/>
      <c r="E81" s="211"/>
      <c r="G81" s="1"/>
      <c r="H81" s="1">
        <f t="shared" si="3"/>
        <v>26</v>
      </c>
    </row>
    <row r="82" spans="1:8" x14ac:dyDescent="0.25">
      <c r="A82" s="1">
        <f t="shared" si="2"/>
        <v>27</v>
      </c>
      <c r="B82" s="3" t="s">
        <v>308</v>
      </c>
      <c r="C82" s="201"/>
      <c r="D82" s="201"/>
      <c r="E82" s="214">
        <f>E150</f>
        <v>0</v>
      </c>
      <c r="G82" s="1" t="s">
        <v>309</v>
      </c>
      <c r="H82" s="1">
        <f t="shared" si="3"/>
        <v>27</v>
      </c>
    </row>
    <row r="83" spans="1:8" ht="18.75" x14ac:dyDescent="0.25">
      <c r="A83" s="1">
        <f t="shared" si="2"/>
        <v>28</v>
      </c>
      <c r="B83" s="43" t="s">
        <v>263</v>
      </c>
      <c r="C83" s="201"/>
      <c r="D83" s="201"/>
      <c r="E83" s="252">
        <f>'Pg5 Rev Stmt AV'!G149</f>
        <v>9.302600143321843E-2</v>
      </c>
      <c r="F83" s="4"/>
      <c r="G83" s="1" t="s">
        <v>421</v>
      </c>
      <c r="H83" s="1">
        <f t="shared" si="3"/>
        <v>28</v>
      </c>
    </row>
    <row r="84" spans="1:8" x14ac:dyDescent="0.25">
      <c r="A84" s="1">
        <f t="shared" si="2"/>
        <v>29</v>
      </c>
      <c r="B84" s="3" t="s">
        <v>310</v>
      </c>
      <c r="C84" s="201"/>
      <c r="D84" s="201"/>
      <c r="E84" s="253">
        <f>E82*E83</f>
        <v>0</v>
      </c>
      <c r="G84" s="1" t="s">
        <v>311</v>
      </c>
      <c r="H84" s="1">
        <f t="shared" si="3"/>
        <v>29</v>
      </c>
    </row>
    <row r="85" spans="1:8" x14ac:dyDescent="0.25">
      <c r="A85" s="1">
        <f t="shared" si="2"/>
        <v>30</v>
      </c>
      <c r="C85" s="201"/>
      <c r="D85" s="201"/>
      <c r="E85" s="211"/>
      <c r="G85" s="1"/>
      <c r="H85" s="1">
        <f t="shared" si="3"/>
        <v>30</v>
      </c>
    </row>
    <row r="86" spans="1:8" x14ac:dyDescent="0.25">
      <c r="A86" s="1">
        <f t="shared" si="2"/>
        <v>31</v>
      </c>
      <c r="B86" s="3" t="s">
        <v>308</v>
      </c>
      <c r="C86" s="201"/>
      <c r="D86" s="201"/>
      <c r="E86" s="214">
        <f>E150</f>
        <v>0</v>
      </c>
      <c r="G86" s="1" t="s">
        <v>309</v>
      </c>
      <c r="H86" s="1">
        <f t="shared" si="3"/>
        <v>31</v>
      </c>
    </row>
    <row r="87" spans="1:8" ht="18.75" x14ac:dyDescent="0.25">
      <c r="A87" s="1">
        <f t="shared" si="2"/>
        <v>32</v>
      </c>
      <c r="B87" s="43" t="s">
        <v>268</v>
      </c>
      <c r="C87" s="201"/>
      <c r="D87" s="201"/>
      <c r="E87" s="252">
        <f>'Pg5 Rev Stmt AV'!G183</f>
        <v>0</v>
      </c>
      <c r="F87" s="193"/>
      <c r="G87" s="1" t="s">
        <v>416</v>
      </c>
      <c r="H87" s="1">
        <f t="shared" si="3"/>
        <v>32</v>
      </c>
    </row>
    <row r="88" spans="1:8" x14ac:dyDescent="0.25">
      <c r="A88" s="1">
        <f t="shared" si="2"/>
        <v>33</v>
      </c>
      <c r="B88" s="3" t="s">
        <v>312</v>
      </c>
      <c r="C88" s="201"/>
      <c r="D88" s="201"/>
      <c r="E88" s="253">
        <f>E86*E87</f>
        <v>0</v>
      </c>
      <c r="G88" s="1" t="s">
        <v>313</v>
      </c>
      <c r="H88" s="1">
        <f t="shared" si="3"/>
        <v>33</v>
      </c>
    </row>
    <row r="89" spans="1:8" x14ac:dyDescent="0.25">
      <c r="A89" s="1">
        <f t="shared" si="2"/>
        <v>34</v>
      </c>
      <c r="C89" s="201"/>
      <c r="D89" s="201"/>
      <c r="E89" s="211"/>
      <c r="G89" s="1"/>
      <c r="H89" s="1">
        <f t="shared" si="3"/>
        <v>34</v>
      </c>
    </row>
    <row r="90" spans="1:8" ht="16.5" thickBot="1" x14ac:dyDescent="0.3">
      <c r="A90" s="1">
        <f t="shared" si="2"/>
        <v>35</v>
      </c>
      <c r="B90" s="3" t="s">
        <v>314</v>
      </c>
      <c r="C90" s="201"/>
      <c r="D90" s="201"/>
      <c r="E90" s="65">
        <f>E84+E88</f>
        <v>0</v>
      </c>
      <c r="G90" s="1" t="s">
        <v>315</v>
      </c>
      <c r="H90" s="1">
        <f t="shared" si="3"/>
        <v>35</v>
      </c>
    </row>
    <row r="91" spans="1:8" ht="16.5" thickTop="1" x14ac:dyDescent="0.25">
      <c r="A91" s="1">
        <f t="shared" si="2"/>
        <v>36</v>
      </c>
      <c r="C91" s="201"/>
      <c r="D91" s="201"/>
      <c r="E91" s="211"/>
      <c r="G91" s="1"/>
      <c r="H91" s="1">
        <f t="shared" si="3"/>
        <v>36</v>
      </c>
    </row>
    <row r="92" spans="1:8" ht="19.5" thickBot="1" x14ac:dyDescent="0.3">
      <c r="A92" s="1">
        <f t="shared" si="2"/>
        <v>37</v>
      </c>
      <c r="B92" s="3" t="s">
        <v>316</v>
      </c>
      <c r="E92" s="210">
        <f>E66+E79+E90</f>
        <v>0</v>
      </c>
      <c r="G92" s="1" t="s">
        <v>317</v>
      </c>
      <c r="H92" s="1">
        <f t="shared" si="3"/>
        <v>37</v>
      </c>
    </row>
    <row r="93" spans="1:8" ht="16.5" thickTop="1" x14ac:dyDescent="0.25">
      <c r="A93" s="1">
        <f t="shared" si="2"/>
        <v>38</v>
      </c>
      <c r="C93" s="201"/>
      <c r="D93" s="201"/>
      <c r="E93" s="211"/>
      <c r="G93" s="1"/>
      <c r="H93" s="1">
        <f t="shared" si="3"/>
        <v>38</v>
      </c>
    </row>
    <row r="94" spans="1:8" ht="19.5" thickBot="1" x14ac:dyDescent="0.3">
      <c r="A94" s="1">
        <f t="shared" si="2"/>
        <v>39</v>
      </c>
      <c r="B94" s="42" t="s">
        <v>422</v>
      </c>
      <c r="C94" s="201"/>
      <c r="D94" s="201"/>
      <c r="E94" s="250">
        <f>+E40+E92</f>
        <v>1057949.9252361178</v>
      </c>
      <c r="F94" s="193" t="s">
        <v>237</v>
      </c>
      <c r="G94" s="1" t="s">
        <v>319</v>
      </c>
      <c r="H94" s="1">
        <f t="shared" si="3"/>
        <v>39</v>
      </c>
    </row>
    <row r="95" spans="1:8" ht="16.5" thickTop="1" x14ac:dyDescent="0.25">
      <c r="A95" s="1"/>
      <c r="B95" s="42"/>
      <c r="C95" s="201"/>
      <c r="D95" s="201"/>
      <c r="E95" s="211"/>
      <c r="F95" s="4"/>
      <c r="G95" s="1"/>
    </row>
    <row r="96" spans="1:8" x14ac:dyDescent="0.25">
      <c r="A96" s="1"/>
      <c r="B96" s="42"/>
      <c r="C96" s="201"/>
      <c r="D96" s="201"/>
      <c r="E96" s="211"/>
      <c r="F96" s="4"/>
      <c r="G96" s="1"/>
    </row>
    <row r="97" spans="1:10" ht="35.25" customHeight="1" x14ac:dyDescent="0.25">
      <c r="A97" s="314" t="s">
        <v>237</v>
      </c>
      <c r="B97" s="342" t="str">
        <f>B43</f>
        <v>Items in BOLD have changed for AFUDC adjustments resulting from TO6 settlement negotiations and capital related cost adjustments discovered as part of the Transmission Project Review process.</v>
      </c>
      <c r="C97" s="342"/>
      <c r="D97" s="342"/>
      <c r="E97" s="342"/>
      <c r="F97" s="342"/>
      <c r="G97" s="342"/>
      <c r="H97" s="192"/>
      <c r="I97" s="192"/>
      <c r="J97" s="192"/>
    </row>
    <row r="98" spans="1:10" ht="18.75" x14ac:dyDescent="0.25">
      <c r="A98" s="212">
        <v>1</v>
      </c>
      <c r="B98" s="3" t="s">
        <v>282</v>
      </c>
      <c r="C98" s="201"/>
      <c r="D98" s="201"/>
      <c r="E98" s="211"/>
      <c r="G98" s="1"/>
    </row>
    <row r="99" spans="1:10" ht="18.75" x14ac:dyDescent="0.25">
      <c r="A99" s="212">
        <v>2</v>
      </c>
      <c r="B99" s="3" t="s">
        <v>320</v>
      </c>
      <c r="C99" s="201"/>
      <c r="D99" s="201"/>
      <c r="E99" s="227"/>
      <c r="F99" s="110"/>
      <c r="G99" s="1"/>
    </row>
    <row r="100" spans="1:10" ht="18.75" x14ac:dyDescent="0.25">
      <c r="A100" s="212">
        <v>3</v>
      </c>
      <c r="B100" s="3" t="s">
        <v>322</v>
      </c>
      <c r="C100" s="201"/>
      <c r="D100" s="201"/>
      <c r="E100" s="211"/>
      <c r="G100" s="1"/>
    </row>
    <row r="101" spans="1:10" x14ac:dyDescent="0.25">
      <c r="A101" s="1"/>
      <c r="B101" s="4"/>
      <c r="C101" s="201"/>
      <c r="D101" s="201"/>
      <c r="E101" s="211"/>
      <c r="G101" s="1"/>
    </row>
    <row r="102" spans="1:10" x14ac:dyDescent="0.25">
      <c r="A102" s="1"/>
      <c r="C102" s="201"/>
      <c r="D102" s="201"/>
      <c r="E102" s="211"/>
      <c r="G102" s="1"/>
    </row>
    <row r="103" spans="1:10" x14ac:dyDescent="0.25">
      <c r="A103" s="1"/>
      <c r="B103" s="335" t="s">
        <v>0</v>
      </c>
      <c r="C103" s="336"/>
      <c r="D103" s="336"/>
      <c r="E103" s="336"/>
      <c r="F103" s="336"/>
      <c r="G103" s="336"/>
    </row>
    <row r="104" spans="1:10" x14ac:dyDescent="0.25">
      <c r="A104" s="1"/>
      <c r="B104" s="335" t="s">
        <v>241</v>
      </c>
      <c r="C104" s="336"/>
      <c r="D104" s="336"/>
      <c r="E104" s="336"/>
      <c r="F104" s="336"/>
      <c r="G104" s="336"/>
    </row>
    <row r="105" spans="1:10" ht="17.25" x14ac:dyDescent="0.25">
      <c r="A105" s="1" t="s">
        <v>90</v>
      </c>
      <c r="B105" s="335" t="s">
        <v>242</v>
      </c>
      <c r="C105" s="337"/>
      <c r="D105" s="337"/>
      <c r="E105" s="337"/>
      <c r="F105" s="337"/>
      <c r="G105" s="337"/>
      <c r="H105" s="1" t="s">
        <v>90</v>
      </c>
    </row>
    <row r="106" spans="1:10" x14ac:dyDescent="0.25">
      <c r="A106" s="1"/>
      <c r="B106" s="340" t="str">
        <f>B5</f>
        <v>For the Base Period &amp; True-Up Period Ending December 31, 2023</v>
      </c>
      <c r="C106" s="341"/>
      <c r="D106" s="341"/>
      <c r="E106" s="341"/>
      <c r="F106" s="341"/>
      <c r="G106" s="341"/>
    </row>
    <row r="107" spans="1:10" x14ac:dyDescent="0.25">
      <c r="A107" s="1"/>
      <c r="B107" s="339" t="s">
        <v>3</v>
      </c>
      <c r="C107" s="336"/>
      <c r="D107" s="336"/>
      <c r="E107" s="336"/>
      <c r="F107" s="336"/>
      <c r="G107" s="336"/>
    </row>
    <row r="108" spans="1:10" x14ac:dyDescent="0.25">
      <c r="A108" s="1"/>
      <c r="B108" s="188"/>
      <c r="C108" s="4"/>
      <c r="D108" s="4"/>
      <c r="E108" s="4"/>
      <c r="F108" s="4"/>
      <c r="G108" s="4"/>
    </row>
    <row r="109" spans="1:10" x14ac:dyDescent="0.25">
      <c r="A109" s="1" t="s">
        <v>4</v>
      </c>
      <c r="E109" s="197"/>
      <c r="G109" s="1"/>
      <c r="H109" s="1" t="s">
        <v>4</v>
      </c>
    </row>
    <row r="110" spans="1:10" x14ac:dyDescent="0.25">
      <c r="A110" s="1" t="s">
        <v>6</v>
      </c>
      <c r="B110" s="4" t="s">
        <v>90</v>
      </c>
      <c r="E110" s="198" t="s">
        <v>8</v>
      </c>
      <c r="G110" s="6" t="s">
        <v>9</v>
      </c>
      <c r="H110" s="1" t="s">
        <v>6</v>
      </c>
    </row>
    <row r="111" spans="1:10" x14ac:dyDescent="0.25">
      <c r="A111" s="1"/>
      <c r="B111" s="199" t="s">
        <v>323</v>
      </c>
      <c r="C111" s="228"/>
      <c r="D111" s="228"/>
      <c r="E111" s="228"/>
      <c r="G111" s="1"/>
    </row>
    <row r="112" spans="1:10" x14ac:dyDescent="0.25">
      <c r="A112" s="1">
        <v>1</v>
      </c>
      <c r="B112" s="229" t="s">
        <v>324</v>
      </c>
      <c r="C112" s="228"/>
      <c r="D112" s="228"/>
      <c r="E112" s="228"/>
      <c r="G112" s="1"/>
      <c r="H112" s="1">
        <f>A112</f>
        <v>1</v>
      </c>
    </row>
    <row r="113" spans="1:9" x14ac:dyDescent="0.25">
      <c r="A113" s="1">
        <f t="shared" ref="A113:A150" si="4">A112+1</f>
        <v>2</v>
      </c>
      <c r="B113" s="43" t="s">
        <v>325</v>
      </c>
      <c r="C113" s="228"/>
      <c r="D113" s="228"/>
      <c r="E113" s="321">
        <f>E182</f>
        <v>6047751.3018555706</v>
      </c>
      <c r="F113" s="193" t="s">
        <v>237</v>
      </c>
      <c r="G113" s="1" t="s">
        <v>326</v>
      </c>
      <c r="H113" s="1">
        <f t="shared" ref="H113:H150" si="5">H112+1</f>
        <v>2</v>
      </c>
    </row>
    <row r="114" spans="1:9" x14ac:dyDescent="0.25">
      <c r="A114" s="1">
        <f t="shared" si="4"/>
        <v>3</v>
      </c>
      <c r="B114" s="43" t="s">
        <v>327</v>
      </c>
      <c r="C114" s="228"/>
      <c r="D114" s="228"/>
      <c r="E114" s="326">
        <f>E183</f>
        <v>9151</v>
      </c>
      <c r="F114" s="193" t="s">
        <v>237</v>
      </c>
      <c r="G114" s="1" t="s">
        <v>328</v>
      </c>
      <c r="H114" s="1">
        <f t="shared" si="5"/>
        <v>3</v>
      </c>
    </row>
    <row r="115" spans="1:9" x14ac:dyDescent="0.25">
      <c r="A115" s="1">
        <f t="shared" si="4"/>
        <v>4</v>
      </c>
      <c r="B115" s="43" t="s">
        <v>329</v>
      </c>
      <c r="C115" s="228"/>
      <c r="D115" s="228"/>
      <c r="E115" s="326">
        <f>E184</f>
        <v>67455</v>
      </c>
      <c r="F115" s="193" t="s">
        <v>237</v>
      </c>
      <c r="G115" s="1" t="s">
        <v>330</v>
      </c>
      <c r="H115" s="1">
        <f t="shared" si="5"/>
        <v>4</v>
      </c>
    </row>
    <row r="116" spans="1:9" x14ac:dyDescent="0.25">
      <c r="A116" s="1">
        <f t="shared" si="4"/>
        <v>5</v>
      </c>
      <c r="B116" s="43" t="s">
        <v>331</v>
      </c>
      <c r="C116" s="228"/>
      <c r="D116" s="228"/>
      <c r="E116" s="327">
        <f>E185</f>
        <v>196490</v>
      </c>
      <c r="F116" s="193" t="s">
        <v>237</v>
      </c>
      <c r="G116" s="1" t="s">
        <v>332</v>
      </c>
      <c r="H116" s="1">
        <f t="shared" si="5"/>
        <v>5</v>
      </c>
    </row>
    <row r="117" spans="1:9" x14ac:dyDescent="0.25">
      <c r="A117" s="1">
        <f t="shared" si="4"/>
        <v>6</v>
      </c>
      <c r="B117" s="43" t="s">
        <v>333</v>
      </c>
      <c r="C117" s="1"/>
      <c r="D117" s="1"/>
      <c r="E117" s="249">
        <f>SUM(E113:E116)</f>
        <v>6320847.3018555706</v>
      </c>
      <c r="F117" s="193" t="s">
        <v>237</v>
      </c>
      <c r="G117" s="1" t="s">
        <v>334</v>
      </c>
      <c r="H117" s="1">
        <f t="shared" si="5"/>
        <v>6</v>
      </c>
    </row>
    <row r="118" spans="1:9" x14ac:dyDescent="0.25">
      <c r="A118" s="1">
        <f t="shared" si="4"/>
        <v>7</v>
      </c>
      <c r="C118" s="1"/>
      <c r="D118" s="1"/>
      <c r="E118" s="138"/>
      <c r="G118" s="1"/>
      <c r="H118" s="1">
        <f t="shared" si="5"/>
        <v>7</v>
      </c>
    </row>
    <row r="119" spans="1:9" x14ac:dyDescent="0.25">
      <c r="A119" s="1">
        <f t="shared" si="4"/>
        <v>8</v>
      </c>
      <c r="B119" s="229" t="s">
        <v>335</v>
      </c>
      <c r="C119" s="1"/>
      <c r="D119" s="1"/>
      <c r="E119" s="138"/>
      <c r="G119" s="1"/>
      <c r="H119" s="1">
        <f t="shared" si="5"/>
        <v>8</v>
      </c>
    </row>
    <row r="120" spans="1:9" x14ac:dyDescent="0.25">
      <c r="A120" s="1">
        <f t="shared" si="4"/>
        <v>9</v>
      </c>
      <c r="B120" s="43" t="s">
        <v>336</v>
      </c>
      <c r="C120" s="1"/>
      <c r="D120" s="1"/>
      <c r="E120" s="45">
        <v>0</v>
      </c>
      <c r="F120" s="110"/>
      <c r="G120" s="1" t="s">
        <v>337</v>
      </c>
      <c r="H120" s="1">
        <f t="shared" si="5"/>
        <v>9</v>
      </c>
    </row>
    <row r="121" spans="1:9" x14ac:dyDescent="0.25">
      <c r="A121" s="1">
        <f t="shared" si="4"/>
        <v>10</v>
      </c>
      <c r="B121" s="43" t="s">
        <v>338</v>
      </c>
      <c r="C121" s="1"/>
      <c r="D121" s="1"/>
      <c r="E121" s="244">
        <v>0</v>
      </c>
      <c r="G121" s="1" t="s">
        <v>339</v>
      </c>
      <c r="H121" s="1">
        <f t="shared" si="5"/>
        <v>10</v>
      </c>
    </row>
    <row r="122" spans="1:9" x14ac:dyDescent="0.25">
      <c r="A122" s="1">
        <f t="shared" si="4"/>
        <v>11</v>
      </c>
      <c r="B122" s="43" t="s">
        <v>340</v>
      </c>
      <c r="C122" s="1"/>
      <c r="D122" s="1"/>
      <c r="E122" s="254">
        <f>SUM(E120:E121)</f>
        <v>0</v>
      </c>
      <c r="F122" s="110"/>
      <c r="G122" s="1" t="s">
        <v>341</v>
      </c>
      <c r="H122" s="1">
        <f t="shared" si="5"/>
        <v>11</v>
      </c>
    </row>
    <row r="123" spans="1:9" x14ac:dyDescent="0.25">
      <c r="A123" s="1">
        <f t="shared" si="4"/>
        <v>12</v>
      </c>
      <c r="B123" s="43"/>
      <c r="C123" s="1"/>
      <c r="D123" s="1"/>
      <c r="E123" s="211"/>
      <c r="G123" s="1"/>
      <c r="H123" s="1">
        <f t="shared" si="5"/>
        <v>12</v>
      </c>
    </row>
    <row r="124" spans="1:9" x14ac:dyDescent="0.25">
      <c r="A124" s="1">
        <f t="shared" si="4"/>
        <v>13</v>
      </c>
      <c r="B124" s="229" t="s">
        <v>342</v>
      </c>
      <c r="E124" s="138"/>
      <c r="G124" s="1"/>
      <c r="H124" s="1">
        <f t="shared" si="5"/>
        <v>13</v>
      </c>
    </row>
    <row r="125" spans="1:9" ht="18.75" x14ac:dyDescent="0.25">
      <c r="A125" s="1">
        <f t="shared" si="4"/>
        <v>14</v>
      </c>
      <c r="B125" s="3" t="s">
        <v>343</v>
      </c>
      <c r="C125" s="1"/>
      <c r="D125" s="1"/>
      <c r="E125" s="48">
        <v>-1117204.7588902973</v>
      </c>
      <c r="F125" s="193"/>
      <c r="G125" s="1" t="s">
        <v>423</v>
      </c>
      <c r="H125" s="1">
        <f t="shared" si="5"/>
        <v>14</v>
      </c>
      <c r="I125" s="236"/>
    </row>
    <row r="126" spans="1:9" x14ac:dyDescent="0.25">
      <c r="A126" s="1">
        <f t="shared" si="4"/>
        <v>15</v>
      </c>
      <c r="B126" s="3" t="s">
        <v>345</v>
      </c>
      <c r="C126" s="1"/>
      <c r="D126" s="1"/>
      <c r="E126" s="203">
        <v>0</v>
      </c>
      <c r="G126" s="1" t="s">
        <v>346</v>
      </c>
      <c r="H126" s="1">
        <f t="shared" si="5"/>
        <v>15</v>
      </c>
    </row>
    <row r="127" spans="1:9" x14ac:dyDescent="0.25">
      <c r="A127" s="1">
        <f t="shared" si="4"/>
        <v>16</v>
      </c>
      <c r="B127" s="43" t="s">
        <v>347</v>
      </c>
      <c r="C127" s="1"/>
      <c r="D127" s="1"/>
      <c r="E127" s="248">
        <f>SUM(E125:E126)</f>
        <v>-1117204.7588902973</v>
      </c>
      <c r="F127" s="193"/>
      <c r="G127" s="1" t="s">
        <v>348</v>
      </c>
      <c r="H127" s="1">
        <f t="shared" si="5"/>
        <v>16</v>
      </c>
    </row>
    <row r="128" spans="1:9" x14ac:dyDescent="0.25">
      <c r="A128" s="1">
        <f t="shared" si="4"/>
        <v>17</v>
      </c>
      <c r="C128" s="1"/>
      <c r="D128" s="1"/>
      <c r="E128" s="202"/>
      <c r="G128" s="1"/>
      <c r="H128" s="1">
        <f t="shared" si="5"/>
        <v>17</v>
      </c>
    </row>
    <row r="129" spans="1:9" x14ac:dyDescent="0.25">
      <c r="A129" s="1">
        <f t="shared" si="4"/>
        <v>18</v>
      </c>
      <c r="B129" s="229" t="s">
        <v>349</v>
      </c>
      <c r="C129" s="1"/>
      <c r="D129" s="1"/>
      <c r="E129" s="202"/>
      <c r="G129" s="1"/>
      <c r="H129" s="1">
        <f t="shared" si="5"/>
        <v>18</v>
      </c>
    </row>
    <row r="130" spans="1:9" x14ac:dyDescent="0.25">
      <c r="A130" s="1">
        <f t="shared" si="4"/>
        <v>19</v>
      </c>
      <c r="B130" s="43" t="s">
        <v>350</v>
      </c>
      <c r="C130" s="1"/>
      <c r="D130" s="1"/>
      <c r="E130" s="230">
        <v>51953.597307497468</v>
      </c>
      <c r="F130" s="110"/>
      <c r="G130" s="1" t="s">
        <v>351</v>
      </c>
      <c r="H130" s="1">
        <f t="shared" si="5"/>
        <v>19</v>
      </c>
    </row>
    <row r="131" spans="1:9" x14ac:dyDescent="0.25">
      <c r="A131" s="1">
        <f t="shared" si="4"/>
        <v>20</v>
      </c>
      <c r="B131" s="43" t="s">
        <v>352</v>
      </c>
      <c r="C131" s="1"/>
      <c r="D131" s="1"/>
      <c r="E131" s="231">
        <v>38860.273206051555</v>
      </c>
      <c r="F131" s="110"/>
      <c r="G131" s="1" t="s">
        <v>353</v>
      </c>
      <c r="H131" s="1">
        <f t="shared" si="5"/>
        <v>20</v>
      </c>
    </row>
    <row r="132" spans="1:9" x14ac:dyDescent="0.25">
      <c r="A132" s="1">
        <f t="shared" si="4"/>
        <v>21</v>
      </c>
      <c r="B132" s="43" t="s">
        <v>354</v>
      </c>
      <c r="C132" s="1"/>
      <c r="D132" s="1"/>
      <c r="E132" s="232">
        <v>27242.126729858512</v>
      </c>
      <c r="F132" s="193"/>
      <c r="G132" s="1" t="s">
        <v>424</v>
      </c>
      <c r="H132" s="1">
        <f t="shared" si="5"/>
        <v>21</v>
      </c>
    </row>
    <row r="133" spans="1:9" x14ac:dyDescent="0.25">
      <c r="A133" s="1">
        <f t="shared" si="4"/>
        <v>22</v>
      </c>
      <c r="B133" s="43" t="s">
        <v>356</v>
      </c>
      <c r="E133" s="248">
        <f>SUM(E130:E132)</f>
        <v>118055.99724340753</v>
      </c>
      <c r="F133" s="193"/>
      <c r="G133" s="1" t="s">
        <v>87</v>
      </c>
      <c r="H133" s="1">
        <f t="shared" si="5"/>
        <v>22</v>
      </c>
    </row>
    <row r="134" spans="1:9" x14ac:dyDescent="0.25">
      <c r="A134" s="1">
        <f t="shared" si="4"/>
        <v>23</v>
      </c>
      <c r="B134" s="43"/>
      <c r="E134" s="138"/>
      <c r="G134" s="1"/>
      <c r="H134" s="1">
        <f t="shared" si="5"/>
        <v>23</v>
      </c>
    </row>
    <row r="135" spans="1:9" x14ac:dyDescent="0.25">
      <c r="A135" s="1">
        <f t="shared" si="4"/>
        <v>24</v>
      </c>
      <c r="B135" s="43" t="s">
        <v>357</v>
      </c>
      <c r="E135" s="45">
        <v>0</v>
      </c>
      <c r="G135" s="1" t="s">
        <v>358</v>
      </c>
      <c r="H135" s="1">
        <f t="shared" si="5"/>
        <v>24</v>
      </c>
    </row>
    <row r="136" spans="1:9" x14ac:dyDescent="0.25">
      <c r="A136" s="1">
        <f t="shared" si="4"/>
        <v>25</v>
      </c>
      <c r="B136" s="43" t="s">
        <v>359</v>
      </c>
      <c r="E136" s="245">
        <v>-10662.770719500901</v>
      </c>
      <c r="G136" s="1" t="s">
        <v>360</v>
      </c>
      <c r="H136" s="1">
        <f t="shared" si="5"/>
        <v>25</v>
      </c>
    </row>
    <row r="137" spans="1:9" x14ac:dyDescent="0.25">
      <c r="A137" s="1">
        <f t="shared" si="4"/>
        <v>26</v>
      </c>
      <c r="B137" s="43"/>
      <c r="E137" s="138"/>
      <c r="G137" s="1"/>
      <c r="H137" s="1">
        <f t="shared" si="5"/>
        <v>26</v>
      </c>
    </row>
    <row r="138" spans="1:9" ht="16.5" thickBot="1" x14ac:dyDescent="0.3">
      <c r="A138" s="1">
        <f t="shared" si="4"/>
        <v>27</v>
      </c>
      <c r="B138" s="43" t="s">
        <v>361</v>
      </c>
      <c r="E138" s="322">
        <f>E135+E133+E127+E122+E117+E136</f>
        <v>5311035.7694891794</v>
      </c>
      <c r="F138" s="193" t="s">
        <v>237</v>
      </c>
      <c r="G138" s="1" t="s">
        <v>362</v>
      </c>
      <c r="H138" s="1">
        <f t="shared" si="5"/>
        <v>27</v>
      </c>
      <c r="I138" s="15"/>
    </row>
    <row r="139" spans="1:9" ht="16.5" thickTop="1" x14ac:dyDescent="0.25">
      <c r="A139" s="1">
        <f t="shared" si="4"/>
        <v>28</v>
      </c>
      <c r="B139" s="43"/>
      <c r="E139" s="62"/>
      <c r="G139" s="1"/>
      <c r="H139" s="1">
        <f t="shared" si="5"/>
        <v>28</v>
      </c>
    </row>
    <row r="140" spans="1:9" ht="18.75" x14ac:dyDescent="0.25">
      <c r="A140" s="1">
        <f t="shared" si="4"/>
        <v>29</v>
      </c>
      <c r="B140" s="199" t="s">
        <v>363</v>
      </c>
      <c r="E140" s="62"/>
      <c r="G140" s="1"/>
      <c r="H140" s="1">
        <f t="shared" si="5"/>
        <v>29</v>
      </c>
    </row>
    <row r="141" spans="1:9" x14ac:dyDescent="0.25">
      <c r="A141" s="1">
        <f t="shared" si="4"/>
        <v>30</v>
      </c>
      <c r="B141" s="43" t="s">
        <v>364</v>
      </c>
      <c r="E141" s="48">
        <f>E191</f>
        <v>0</v>
      </c>
      <c r="G141" s="1" t="s">
        <v>365</v>
      </c>
      <c r="H141" s="1">
        <f t="shared" si="5"/>
        <v>30</v>
      </c>
    </row>
    <row r="142" spans="1:9" x14ac:dyDescent="0.25">
      <c r="A142" s="1">
        <f t="shared" si="4"/>
        <v>31</v>
      </c>
      <c r="B142" s="43" t="s">
        <v>366</v>
      </c>
      <c r="E142" s="203">
        <v>0</v>
      </c>
      <c r="G142" s="1" t="s">
        <v>367</v>
      </c>
      <c r="H142" s="1">
        <f t="shared" si="5"/>
        <v>31</v>
      </c>
    </row>
    <row r="143" spans="1:9" x14ac:dyDescent="0.25">
      <c r="A143" s="1">
        <f t="shared" si="4"/>
        <v>32</v>
      </c>
      <c r="B143" s="3" t="s">
        <v>368</v>
      </c>
      <c r="E143" s="248">
        <f>SUM(E141:E142)</f>
        <v>0</v>
      </c>
      <c r="G143" s="1" t="s">
        <v>120</v>
      </c>
      <c r="H143" s="1">
        <f t="shared" si="5"/>
        <v>32</v>
      </c>
    </row>
    <row r="144" spans="1:9" x14ac:dyDescent="0.25">
      <c r="A144" s="1">
        <f t="shared" si="4"/>
        <v>33</v>
      </c>
      <c r="B144" s="43"/>
      <c r="E144" s="62"/>
      <c r="G144" s="1"/>
      <c r="H144" s="1">
        <f t="shared" si="5"/>
        <v>33</v>
      </c>
    </row>
    <row r="145" spans="1:8" ht="18.75" x14ac:dyDescent="0.25">
      <c r="A145" s="1">
        <f t="shared" si="4"/>
        <v>34</v>
      </c>
      <c r="B145" s="199" t="s">
        <v>369</v>
      </c>
      <c r="E145" s="62"/>
      <c r="G145" s="1"/>
      <c r="H145" s="1">
        <f t="shared" si="5"/>
        <v>34</v>
      </c>
    </row>
    <row r="146" spans="1:8" x14ac:dyDescent="0.25">
      <c r="A146" s="1">
        <f t="shared" si="4"/>
        <v>35</v>
      </c>
      <c r="B146" s="43" t="s">
        <v>370</v>
      </c>
      <c r="E146" s="48">
        <v>0</v>
      </c>
      <c r="G146" s="1" t="s">
        <v>371</v>
      </c>
      <c r="H146" s="1">
        <f t="shared" si="5"/>
        <v>35</v>
      </c>
    </row>
    <row r="147" spans="1:8" x14ac:dyDescent="0.25">
      <c r="A147" s="1">
        <f t="shared" si="4"/>
        <v>36</v>
      </c>
      <c r="B147" s="3" t="s">
        <v>372</v>
      </c>
      <c r="E147" s="204">
        <v>0</v>
      </c>
      <c r="G147" s="1" t="s">
        <v>373</v>
      </c>
      <c r="H147" s="1">
        <f t="shared" si="5"/>
        <v>36</v>
      </c>
    </row>
    <row r="148" spans="1:8" x14ac:dyDescent="0.25">
      <c r="A148" s="1">
        <f t="shared" si="4"/>
        <v>37</v>
      </c>
      <c r="B148" s="3" t="s">
        <v>374</v>
      </c>
      <c r="E148" s="248">
        <f>SUM(E146:E147)</f>
        <v>0</v>
      </c>
      <c r="G148" s="1" t="s">
        <v>375</v>
      </c>
      <c r="H148" s="1">
        <f t="shared" si="5"/>
        <v>37</v>
      </c>
    </row>
    <row r="149" spans="1:8" x14ac:dyDescent="0.25">
      <c r="A149" s="1">
        <f t="shared" si="4"/>
        <v>38</v>
      </c>
      <c r="B149" s="43"/>
      <c r="E149" s="62"/>
      <c r="G149" s="1"/>
      <c r="H149" s="1">
        <f t="shared" si="5"/>
        <v>38</v>
      </c>
    </row>
    <row r="150" spans="1:8" ht="18.75" x14ac:dyDescent="0.25">
      <c r="A150" s="1">
        <f t="shared" si="4"/>
        <v>39</v>
      </c>
      <c r="B150" s="199" t="s">
        <v>376</v>
      </c>
      <c r="E150" s="48">
        <v>0</v>
      </c>
      <c r="G150" s="1" t="s">
        <v>377</v>
      </c>
      <c r="H150" s="1">
        <f t="shared" si="5"/>
        <v>39</v>
      </c>
    </row>
    <row r="151" spans="1:8" x14ac:dyDescent="0.25">
      <c r="A151" s="1"/>
      <c r="B151" s="43"/>
      <c r="E151" s="62"/>
      <c r="G151" s="1"/>
    </row>
    <row r="152" spans="1:8" x14ac:dyDescent="0.25">
      <c r="A152" s="1"/>
      <c r="B152" s="43"/>
      <c r="E152" s="62"/>
      <c r="G152" s="1"/>
    </row>
    <row r="153" spans="1:8" ht="39" customHeight="1" x14ac:dyDescent="0.25">
      <c r="A153" s="314" t="s">
        <v>237</v>
      </c>
      <c r="B153" s="342" t="str">
        <f>B43</f>
        <v>Items in BOLD have changed for AFUDC adjustments resulting from TO6 settlement negotiations and capital related cost adjustments discovered as part of the Transmission Project Review process.</v>
      </c>
      <c r="C153" s="342"/>
      <c r="D153" s="342"/>
      <c r="E153" s="342"/>
      <c r="F153" s="342"/>
      <c r="G153" s="342"/>
      <c r="H153" s="312"/>
    </row>
    <row r="154" spans="1:8" ht="18.75" x14ac:dyDescent="0.25">
      <c r="A154" s="212">
        <v>1</v>
      </c>
      <c r="B154" s="43" t="s">
        <v>378</v>
      </c>
      <c r="E154" s="62"/>
      <c r="G154" s="1"/>
    </row>
    <row r="155" spans="1:8" ht="18.75" x14ac:dyDescent="0.25">
      <c r="A155" s="212">
        <v>2</v>
      </c>
      <c r="B155" s="3" t="s">
        <v>320</v>
      </c>
      <c r="E155" s="62"/>
      <c r="G155" s="1"/>
    </row>
    <row r="156" spans="1:8" x14ac:dyDescent="0.25">
      <c r="A156" s="1"/>
      <c r="B156" s="4"/>
      <c r="E156" s="62"/>
      <c r="G156" s="1"/>
    </row>
    <row r="157" spans="1:8" x14ac:dyDescent="0.25">
      <c r="A157" s="1"/>
      <c r="B157" s="4"/>
      <c r="E157" s="62"/>
      <c r="G157" s="1"/>
    </row>
    <row r="158" spans="1:8" x14ac:dyDescent="0.25">
      <c r="A158" s="1"/>
      <c r="B158" s="335" t="s">
        <v>0</v>
      </c>
      <c r="C158" s="336"/>
      <c r="D158" s="336"/>
      <c r="E158" s="336"/>
      <c r="F158" s="336"/>
      <c r="G158" s="336"/>
    </row>
    <row r="159" spans="1:8" x14ac:dyDescent="0.25">
      <c r="A159" s="1" t="s">
        <v>90</v>
      </c>
      <c r="B159" s="335" t="s">
        <v>241</v>
      </c>
      <c r="C159" s="336"/>
      <c r="D159" s="336"/>
      <c r="E159" s="336"/>
      <c r="F159" s="336"/>
      <c r="G159" s="336"/>
    </row>
    <row r="160" spans="1:8" ht="17.25" x14ac:dyDescent="0.25">
      <c r="A160" s="1"/>
      <c r="B160" s="335" t="s">
        <v>242</v>
      </c>
      <c r="C160" s="337"/>
      <c r="D160" s="337"/>
      <c r="E160" s="337"/>
      <c r="F160" s="337"/>
      <c r="G160" s="337"/>
    </row>
    <row r="161" spans="1:10" x14ac:dyDescent="0.25">
      <c r="A161" s="1"/>
      <c r="B161" s="340" t="str">
        <f>B5</f>
        <v>For the Base Period &amp; True-Up Period Ending December 31, 2023</v>
      </c>
      <c r="C161" s="341"/>
      <c r="D161" s="341"/>
      <c r="E161" s="341"/>
      <c r="F161" s="341"/>
      <c r="G161" s="341"/>
    </row>
    <row r="162" spans="1:10" x14ac:dyDescent="0.25">
      <c r="A162" s="1"/>
      <c r="B162" s="339" t="s">
        <v>3</v>
      </c>
      <c r="C162" s="336"/>
      <c r="D162" s="336"/>
      <c r="E162" s="336"/>
      <c r="F162" s="336"/>
      <c r="G162" s="336"/>
    </row>
    <row r="163" spans="1:10" x14ac:dyDescent="0.25">
      <c r="A163" s="1"/>
      <c r="B163" s="30"/>
    </row>
    <row r="164" spans="1:10" x14ac:dyDescent="0.25">
      <c r="A164" s="1" t="s">
        <v>4</v>
      </c>
      <c r="E164" s="197"/>
      <c r="G164" s="1"/>
      <c r="H164" s="1" t="s">
        <v>4</v>
      </c>
    </row>
    <row r="165" spans="1:10" x14ac:dyDescent="0.25">
      <c r="A165" s="1" t="s">
        <v>6</v>
      </c>
      <c r="B165" s="4" t="s">
        <v>90</v>
      </c>
      <c r="E165" s="198" t="s">
        <v>8</v>
      </c>
      <c r="G165" s="6" t="s">
        <v>9</v>
      </c>
      <c r="H165" s="1" t="s">
        <v>6</v>
      </c>
    </row>
    <row r="166" spans="1:10" x14ac:dyDescent="0.25">
      <c r="A166" s="1"/>
      <c r="B166" s="199" t="s">
        <v>379</v>
      </c>
      <c r="E166" s="197"/>
      <c r="G166" s="1"/>
    </row>
    <row r="167" spans="1:10" x14ac:dyDescent="0.25">
      <c r="A167" s="1">
        <v>1</v>
      </c>
      <c r="B167" s="229" t="s">
        <v>380</v>
      </c>
      <c r="E167" s="197"/>
      <c r="G167" s="1"/>
      <c r="H167" s="1">
        <f>A167</f>
        <v>1</v>
      </c>
    </row>
    <row r="168" spans="1:10" x14ac:dyDescent="0.25">
      <c r="A168" s="1">
        <f t="shared" ref="A168:A191" si="6">A167+1</f>
        <v>2</v>
      </c>
      <c r="B168" s="43" t="s">
        <v>325</v>
      </c>
      <c r="E168" s="313">
        <v>7980669.7620065128</v>
      </c>
      <c r="F168" s="193" t="s">
        <v>237</v>
      </c>
      <c r="G168" s="1" t="s">
        <v>381</v>
      </c>
      <c r="H168" s="1">
        <f t="shared" ref="H168:H191" si="7">H167+1</f>
        <v>2</v>
      </c>
      <c r="I168" s="239"/>
    </row>
    <row r="169" spans="1:10" x14ac:dyDescent="0.25">
      <c r="A169" s="1">
        <f t="shared" si="6"/>
        <v>3</v>
      </c>
      <c r="B169" s="43" t="s">
        <v>382</v>
      </c>
      <c r="E169" s="316">
        <v>23807</v>
      </c>
      <c r="F169" s="193" t="s">
        <v>237</v>
      </c>
      <c r="G169" s="1" t="s">
        <v>383</v>
      </c>
      <c r="H169" s="1">
        <f t="shared" si="7"/>
        <v>3</v>
      </c>
      <c r="I169" s="240"/>
    </row>
    <row r="170" spans="1:10" x14ac:dyDescent="0.25">
      <c r="A170" s="1">
        <f t="shared" si="6"/>
        <v>4</v>
      </c>
      <c r="B170" s="43" t="s">
        <v>329</v>
      </c>
      <c r="E170" s="316">
        <v>118559</v>
      </c>
      <c r="F170" s="193" t="s">
        <v>237</v>
      </c>
      <c r="G170" s="1" t="s">
        <v>384</v>
      </c>
      <c r="H170" s="1">
        <f t="shared" si="7"/>
        <v>4</v>
      </c>
      <c r="J170" s="49"/>
    </row>
    <row r="171" spans="1:10" x14ac:dyDescent="0.25">
      <c r="A171" s="1">
        <f t="shared" si="6"/>
        <v>5</v>
      </c>
      <c r="B171" s="43" t="s">
        <v>331</v>
      </c>
      <c r="C171" s="1"/>
      <c r="D171" s="1"/>
      <c r="E171" s="317">
        <v>336762</v>
      </c>
      <c r="F171" s="193" t="s">
        <v>237</v>
      </c>
      <c r="G171" s="1" t="s">
        <v>385</v>
      </c>
      <c r="H171" s="1">
        <f t="shared" si="7"/>
        <v>5</v>
      </c>
    </row>
    <row r="172" spans="1:10" x14ac:dyDescent="0.25">
      <c r="A172" s="1">
        <f t="shared" si="6"/>
        <v>6</v>
      </c>
      <c r="B172" s="43" t="s">
        <v>386</v>
      </c>
      <c r="E172" s="248">
        <f>SUM(E168:E171)</f>
        <v>8459797.7620065138</v>
      </c>
      <c r="F172" s="110"/>
      <c r="G172" s="1" t="s">
        <v>334</v>
      </c>
      <c r="H172" s="1">
        <f t="shared" si="7"/>
        <v>6</v>
      </c>
      <c r="I172" s="240"/>
    </row>
    <row r="173" spans="1:10" x14ac:dyDescent="0.25">
      <c r="A173" s="1">
        <f t="shared" si="6"/>
        <v>7</v>
      </c>
      <c r="C173" s="1"/>
      <c r="D173" s="1"/>
      <c r="E173" s="197"/>
      <c r="G173" s="1"/>
      <c r="H173" s="1">
        <f t="shared" si="7"/>
        <v>7</v>
      </c>
    </row>
    <row r="174" spans="1:10" x14ac:dyDescent="0.25">
      <c r="A174" s="1">
        <f t="shared" si="6"/>
        <v>8</v>
      </c>
      <c r="B174" s="9" t="s">
        <v>387</v>
      </c>
      <c r="E174" s="197"/>
      <c r="G174" s="1"/>
      <c r="H174" s="1">
        <f t="shared" si="7"/>
        <v>8</v>
      </c>
    </row>
    <row r="175" spans="1:10" x14ac:dyDescent="0.25">
      <c r="A175" s="1">
        <f t="shared" si="6"/>
        <v>9</v>
      </c>
      <c r="B175" s="3" t="s">
        <v>388</v>
      </c>
      <c r="E175" s="313">
        <v>1932918.460150942</v>
      </c>
      <c r="F175" s="193" t="s">
        <v>237</v>
      </c>
      <c r="G175" s="1" t="s">
        <v>389</v>
      </c>
      <c r="H175" s="1">
        <f t="shared" si="7"/>
        <v>9</v>
      </c>
    </row>
    <row r="176" spans="1:10" x14ac:dyDescent="0.25">
      <c r="A176" s="1">
        <f t="shared" si="6"/>
        <v>10</v>
      </c>
      <c r="B176" s="3" t="s">
        <v>390</v>
      </c>
      <c r="E176" s="316">
        <v>14656</v>
      </c>
      <c r="F176" s="193" t="s">
        <v>237</v>
      </c>
      <c r="G176" s="1" t="s">
        <v>391</v>
      </c>
      <c r="H176" s="1">
        <f t="shared" si="7"/>
        <v>10</v>
      </c>
    </row>
    <row r="177" spans="1:8" x14ac:dyDescent="0.25">
      <c r="A177" s="1">
        <f t="shared" si="6"/>
        <v>11</v>
      </c>
      <c r="B177" s="3" t="s">
        <v>392</v>
      </c>
      <c r="E177" s="316">
        <v>51104</v>
      </c>
      <c r="F177" s="193" t="s">
        <v>237</v>
      </c>
      <c r="G177" s="1" t="s">
        <v>393</v>
      </c>
      <c r="H177" s="1">
        <f t="shared" si="7"/>
        <v>11</v>
      </c>
    </row>
    <row r="178" spans="1:8" x14ac:dyDescent="0.25">
      <c r="A178" s="1">
        <f t="shared" si="6"/>
        <v>12</v>
      </c>
      <c r="B178" s="3" t="s">
        <v>394</v>
      </c>
      <c r="E178" s="317">
        <v>140272</v>
      </c>
      <c r="F178" s="193" t="s">
        <v>237</v>
      </c>
      <c r="G178" s="1" t="s">
        <v>395</v>
      </c>
      <c r="H178" s="1">
        <f t="shared" si="7"/>
        <v>12</v>
      </c>
    </row>
    <row r="179" spans="1:8" x14ac:dyDescent="0.25">
      <c r="A179" s="1">
        <f t="shared" si="6"/>
        <v>13</v>
      </c>
      <c r="B179" s="240" t="s">
        <v>396</v>
      </c>
      <c r="C179" s="240"/>
      <c r="D179" s="240"/>
      <c r="E179" s="233">
        <f>SUM(E175:E178)</f>
        <v>2138950.4601509422</v>
      </c>
      <c r="F179" s="110"/>
      <c r="G179" s="1" t="s">
        <v>397</v>
      </c>
      <c r="H179" s="1">
        <f t="shared" si="7"/>
        <v>13</v>
      </c>
    </row>
    <row r="180" spans="1:8" x14ac:dyDescent="0.25">
      <c r="A180" s="1">
        <f t="shared" si="6"/>
        <v>14</v>
      </c>
      <c r="B180" s="240"/>
      <c r="C180" s="240"/>
      <c r="D180" s="240"/>
      <c r="E180" s="202"/>
      <c r="G180" s="1"/>
      <c r="H180" s="1">
        <f t="shared" si="7"/>
        <v>14</v>
      </c>
    </row>
    <row r="181" spans="1:8" x14ac:dyDescent="0.25">
      <c r="A181" s="1">
        <f t="shared" si="6"/>
        <v>15</v>
      </c>
      <c r="B181" s="229" t="s">
        <v>324</v>
      </c>
      <c r="C181" s="240"/>
      <c r="D181" s="240"/>
      <c r="E181" s="202"/>
      <c r="G181" s="1"/>
      <c r="H181" s="1">
        <f t="shared" si="7"/>
        <v>15</v>
      </c>
    </row>
    <row r="182" spans="1:8" x14ac:dyDescent="0.25">
      <c r="A182" s="1">
        <f t="shared" si="6"/>
        <v>16</v>
      </c>
      <c r="B182" s="43" t="s">
        <v>325</v>
      </c>
      <c r="E182" s="315">
        <f>+E168-E175</f>
        <v>6047751.3018555706</v>
      </c>
      <c r="F182" s="193" t="s">
        <v>237</v>
      </c>
      <c r="G182" s="1" t="s">
        <v>425</v>
      </c>
      <c r="H182" s="1">
        <f t="shared" si="7"/>
        <v>16</v>
      </c>
    </row>
    <row r="183" spans="1:8" x14ac:dyDescent="0.25">
      <c r="A183" s="1">
        <f t="shared" si="6"/>
        <v>17</v>
      </c>
      <c r="B183" s="43" t="s">
        <v>327</v>
      </c>
      <c r="E183" s="318">
        <f>+E169-E176</f>
        <v>9151</v>
      </c>
      <c r="F183" s="193" t="s">
        <v>237</v>
      </c>
      <c r="G183" s="1" t="s">
        <v>426</v>
      </c>
      <c r="H183" s="1">
        <f t="shared" si="7"/>
        <v>17</v>
      </c>
    </row>
    <row r="184" spans="1:8" x14ac:dyDescent="0.25">
      <c r="A184" s="1">
        <f t="shared" si="6"/>
        <v>18</v>
      </c>
      <c r="B184" s="43" t="s">
        <v>329</v>
      </c>
      <c r="E184" s="318">
        <f>+E170-E177</f>
        <v>67455</v>
      </c>
      <c r="F184" s="193" t="s">
        <v>237</v>
      </c>
      <c r="G184" s="1" t="s">
        <v>427</v>
      </c>
      <c r="H184" s="1">
        <f t="shared" si="7"/>
        <v>18</v>
      </c>
    </row>
    <row r="185" spans="1:8" x14ac:dyDescent="0.25">
      <c r="A185" s="1">
        <f t="shared" si="6"/>
        <v>19</v>
      </c>
      <c r="B185" s="43" t="s">
        <v>331</v>
      </c>
      <c r="E185" s="319">
        <f>+E171-E178</f>
        <v>196490</v>
      </c>
      <c r="F185" s="193" t="s">
        <v>237</v>
      </c>
      <c r="G185" s="1" t="s">
        <v>428</v>
      </c>
      <c r="H185" s="1">
        <f t="shared" si="7"/>
        <v>19</v>
      </c>
    </row>
    <row r="186" spans="1:8" ht="16.5" thickBot="1" x14ac:dyDescent="0.3">
      <c r="A186" s="1">
        <f t="shared" si="6"/>
        <v>20</v>
      </c>
      <c r="B186" s="3" t="s">
        <v>333</v>
      </c>
      <c r="E186" s="320">
        <f>SUM(E182:E185)</f>
        <v>6320847.3018555706</v>
      </c>
      <c r="F186" s="193" t="s">
        <v>237</v>
      </c>
      <c r="G186" s="1" t="s">
        <v>402</v>
      </c>
      <c r="H186" s="1">
        <f t="shared" si="7"/>
        <v>20</v>
      </c>
    </row>
    <row r="187" spans="1:8" ht="16.5" thickTop="1" x14ac:dyDescent="0.25">
      <c r="A187" s="1">
        <f t="shared" si="6"/>
        <v>21</v>
      </c>
      <c r="E187" s="62"/>
      <c r="G187" s="1"/>
      <c r="H187" s="1">
        <f t="shared" si="7"/>
        <v>21</v>
      </c>
    </row>
    <row r="188" spans="1:8" ht="18.75" x14ac:dyDescent="0.25">
      <c r="A188" s="1">
        <f t="shared" si="6"/>
        <v>22</v>
      </c>
      <c r="B188" s="199" t="s">
        <v>403</v>
      </c>
      <c r="E188" s="62"/>
      <c r="G188" s="1"/>
      <c r="H188" s="1">
        <f t="shared" si="7"/>
        <v>22</v>
      </c>
    </row>
    <row r="189" spans="1:8" x14ac:dyDescent="0.25">
      <c r="A189" s="1">
        <f t="shared" si="6"/>
        <v>23</v>
      </c>
      <c r="B189" s="43" t="s">
        <v>404</v>
      </c>
      <c r="E189" s="48">
        <v>0</v>
      </c>
      <c r="G189" s="1" t="s">
        <v>405</v>
      </c>
      <c r="H189" s="1">
        <f t="shared" si="7"/>
        <v>23</v>
      </c>
    </row>
    <row r="190" spans="1:8" x14ac:dyDescent="0.25">
      <c r="A190" s="1">
        <f t="shared" si="6"/>
        <v>24</v>
      </c>
      <c r="B190" s="3" t="s">
        <v>406</v>
      </c>
      <c r="E190" s="204">
        <v>0</v>
      </c>
      <c r="G190" s="1" t="s">
        <v>407</v>
      </c>
      <c r="H190" s="1">
        <f t="shared" si="7"/>
        <v>24</v>
      </c>
    </row>
    <row r="191" spans="1:8" ht="16.5" thickBot="1" x14ac:dyDescent="0.3">
      <c r="A191" s="1">
        <f t="shared" si="6"/>
        <v>25</v>
      </c>
      <c r="B191" s="43" t="s">
        <v>408</v>
      </c>
      <c r="E191" s="220">
        <f>E189-E190</f>
        <v>0</v>
      </c>
      <c r="G191" s="1" t="s">
        <v>429</v>
      </c>
      <c r="H191" s="1">
        <f t="shared" si="7"/>
        <v>25</v>
      </c>
    </row>
    <row r="192" spans="1:8" ht="16.5" thickTop="1" x14ac:dyDescent="0.25">
      <c r="A192" s="1"/>
      <c r="B192" s="43"/>
      <c r="E192" s="62"/>
      <c r="G192" s="1"/>
    </row>
    <row r="193" spans="1:7" x14ac:dyDescent="0.25">
      <c r="A193" s="1"/>
      <c r="B193" s="43"/>
      <c r="E193" s="62"/>
      <c r="G193" s="1"/>
    </row>
    <row r="194" spans="1:7" ht="36.75" customHeight="1" x14ac:dyDescent="0.25">
      <c r="A194" s="314" t="s">
        <v>237</v>
      </c>
      <c r="B194" s="342" t="str">
        <f>B43</f>
        <v>Items in BOLD have changed for AFUDC adjustments resulting from TO6 settlement negotiations and capital related cost adjustments discovered as part of the Transmission Project Review process.</v>
      </c>
      <c r="C194" s="342"/>
      <c r="D194" s="342"/>
      <c r="E194" s="342"/>
      <c r="F194" s="342"/>
      <c r="G194" s="342"/>
    </row>
    <row r="195" spans="1:7" ht="18.75" x14ac:dyDescent="0.25">
      <c r="A195" s="212">
        <v>1</v>
      </c>
      <c r="B195" s="3" t="s">
        <v>410</v>
      </c>
      <c r="E195" s="62"/>
      <c r="G195" s="1"/>
    </row>
    <row r="196" spans="1:7" x14ac:dyDescent="0.25">
      <c r="E196" s="15"/>
    </row>
  </sheetData>
  <mergeCells count="24">
    <mergeCell ref="B194:G194"/>
    <mergeCell ref="B161:G161"/>
    <mergeCell ref="B162:G162"/>
    <mergeCell ref="B105:G105"/>
    <mergeCell ref="B106:G106"/>
    <mergeCell ref="B107:G107"/>
    <mergeCell ref="B158:G158"/>
    <mergeCell ref="B159:G159"/>
    <mergeCell ref="B160:G160"/>
    <mergeCell ref="B153:G153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97:G97"/>
    <mergeCell ref="B43:G43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9871-BA7D-472B-8A78-CE3841E8BDCA}">
  <sheetPr>
    <pageSetUpPr fitToPage="1"/>
  </sheetPr>
  <dimension ref="A1:X200"/>
  <sheetViews>
    <sheetView topLeftCell="A155" zoomScale="80" zoomScaleNormal="80" workbookViewId="0">
      <selection activeCell="E195" sqref="E195"/>
    </sheetView>
  </sheetViews>
  <sheetFormatPr defaultColWidth="9.28515625" defaultRowHeight="15.75" x14ac:dyDescent="0.25"/>
  <cols>
    <col min="1" max="1" width="5.28515625" style="3" customWidth="1"/>
    <col min="2" max="2" width="89.28515625" style="3" customWidth="1"/>
    <col min="3" max="3" width="10.42578125" style="3" customWidth="1"/>
    <col min="4" max="4" width="1.5703125" style="3" customWidth="1"/>
    <col min="5" max="5" width="16.7109375" style="3" customWidth="1"/>
    <col min="6" max="6" width="1.5703125" style="3" customWidth="1"/>
    <col min="7" max="7" width="51.42578125" style="3" customWidth="1"/>
    <col min="8" max="9" width="5.28515625" style="1" customWidth="1"/>
    <col min="10" max="10" width="11.42578125" style="3" bestFit="1" customWidth="1"/>
    <col min="11" max="16384" width="9.28515625" style="3"/>
  </cols>
  <sheetData>
    <row r="1" spans="1:10" x14ac:dyDescent="0.25">
      <c r="A1" s="192" t="s">
        <v>460</v>
      </c>
    </row>
    <row r="2" spans="1:10" x14ac:dyDescent="0.25">
      <c r="A2" s="1"/>
      <c r="B2" s="335" t="s">
        <v>0</v>
      </c>
      <c r="C2" s="336"/>
      <c r="D2" s="336"/>
      <c r="E2" s="336"/>
      <c r="F2" s="336"/>
      <c r="G2" s="336"/>
    </row>
    <row r="3" spans="1:10" x14ac:dyDescent="0.25">
      <c r="A3" s="1" t="s">
        <v>90</v>
      </c>
      <c r="B3" s="335" t="s">
        <v>241</v>
      </c>
      <c r="C3" s="336"/>
      <c r="D3" s="336"/>
      <c r="E3" s="336"/>
      <c r="F3" s="336"/>
      <c r="G3" s="336"/>
    </row>
    <row r="4" spans="1:10" ht="17.25" x14ac:dyDescent="0.25">
      <c r="A4" s="1"/>
      <c r="B4" s="335" t="s">
        <v>242</v>
      </c>
      <c r="C4" s="337"/>
      <c r="D4" s="337"/>
      <c r="E4" s="337"/>
      <c r="F4" s="337"/>
      <c r="G4" s="337"/>
    </row>
    <row r="5" spans="1:10" x14ac:dyDescent="0.25">
      <c r="A5" s="1"/>
      <c r="B5" s="338" t="s">
        <v>243</v>
      </c>
      <c r="C5" s="338"/>
      <c r="D5" s="338"/>
      <c r="E5" s="338"/>
      <c r="F5" s="338"/>
      <c r="G5" s="338"/>
    </row>
    <row r="6" spans="1:10" x14ac:dyDescent="0.25">
      <c r="A6" s="1"/>
      <c r="B6" s="339" t="s">
        <v>3</v>
      </c>
      <c r="C6" s="336"/>
      <c r="D6" s="336"/>
      <c r="E6" s="336"/>
      <c r="F6" s="336"/>
      <c r="G6" s="336"/>
    </row>
    <row r="7" spans="1:10" x14ac:dyDescent="0.25">
      <c r="A7" s="1"/>
      <c r="B7" s="188"/>
      <c r="C7" s="4"/>
      <c r="D7" s="4"/>
      <c r="E7" s="4"/>
      <c r="F7" s="4"/>
      <c r="G7" s="4"/>
    </row>
    <row r="8" spans="1:10" x14ac:dyDescent="0.25">
      <c r="A8" s="1" t="s">
        <v>4</v>
      </c>
      <c r="E8" s="197"/>
      <c r="G8" s="1"/>
      <c r="H8" s="1" t="s">
        <v>4</v>
      </c>
    </row>
    <row r="9" spans="1:10" ht="15.75" customHeight="1" x14ac:dyDescent="0.25">
      <c r="A9" s="1" t="s">
        <v>6</v>
      </c>
      <c r="B9" s="4" t="s">
        <v>90</v>
      </c>
      <c r="E9" s="198" t="s">
        <v>8</v>
      </c>
      <c r="G9" s="6" t="s">
        <v>9</v>
      </c>
      <c r="H9" s="1" t="s">
        <v>6</v>
      </c>
    </row>
    <row r="10" spans="1:10" x14ac:dyDescent="0.25">
      <c r="A10" s="1"/>
      <c r="B10" s="199" t="s">
        <v>244</v>
      </c>
      <c r="E10" s="200"/>
      <c r="G10" s="1"/>
    </row>
    <row r="11" spans="1:10" x14ac:dyDescent="0.25">
      <c r="A11" s="1">
        <v>1</v>
      </c>
      <c r="B11" s="43" t="s">
        <v>245</v>
      </c>
      <c r="C11" s="201"/>
      <c r="D11" s="201"/>
      <c r="E11" s="48">
        <v>117262.21525000001</v>
      </c>
      <c r="G11" s="1" t="s">
        <v>246</v>
      </c>
      <c r="H11" s="1">
        <f>A11</f>
        <v>1</v>
      </c>
      <c r="J11" s="43"/>
    </row>
    <row r="12" spans="1:10" x14ac:dyDescent="0.25">
      <c r="A12" s="1">
        <f t="shared" ref="A12:A40" si="0">A11+1</f>
        <v>2</v>
      </c>
      <c r="B12" s="43" t="s">
        <v>90</v>
      </c>
      <c r="C12" s="201"/>
      <c r="D12" s="201"/>
      <c r="E12" s="202" t="s">
        <v>90</v>
      </c>
      <c r="G12" s="1"/>
      <c r="H12" s="1">
        <f t="shared" ref="H12:H40" si="1">H11+1</f>
        <v>2</v>
      </c>
      <c r="J12" s="43"/>
    </row>
    <row r="13" spans="1:10" x14ac:dyDescent="0.25">
      <c r="A13" s="1">
        <f t="shared" si="0"/>
        <v>3</v>
      </c>
      <c r="B13" s="43" t="s">
        <v>247</v>
      </c>
      <c r="C13" s="201"/>
      <c r="D13" s="201"/>
      <c r="E13" s="203">
        <v>100674.79858886809</v>
      </c>
      <c r="F13" s="4"/>
      <c r="G13" s="1" t="s">
        <v>248</v>
      </c>
      <c r="H13" s="1">
        <f t="shared" si="1"/>
        <v>3</v>
      </c>
      <c r="J13" s="43"/>
    </row>
    <row r="14" spans="1:10" x14ac:dyDescent="0.25">
      <c r="A14" s="1">
        <f t="shared" si="0"/>
        <v>4</v>
      </c>
      <c r="B14" s="43"/>
      <c r="C14" s="201"/>
      <c r="D14" s="201"/>
      <c r="E14" s="202"/>
      <c r="F14" s="4"/>
      <c r="G14" s="1"/>
      <c r="H14" s="1">
        <f t="shared" si="1"/>
        <v>4</v>
      </c>
    </row>
    <row r="15" spans="1:10" x14ac:dyDescent="0.25">
      <c r="A15" s="1">
        <f t="shared" si="0"/>
        <v>5</v>
      </c>
      <c r="B15" s="43" t="s">
        <v>249</v>
      </c>
      <c r="C15" s="201"/>
      <c r="D15" s="201"/>
      <c r="E15" s="204">
        <v>0</v>
      </c>
      <c r="G15" s="1" t="s">
        <v>250</v>
      </c>
      <c r="H15" s="1">
        <f t="shared" si="1"/>
        <v>5</v>
      </c>
    </row>
    <row r="16" spans="1:10" x14ac:dyDescent="0.25">
      <c r="A16" s="1">
        <f t="shared" si="0"/>
        <v>6</v>
      </c>
      <c r="B16" s="43" t="s">
        <v>251</v>
      </c>
      <c r="C16" s="201"/>
      <c r="D16" s="201"/>
      <c r="E16" s="73">
        <f>E11+E13+E15</f>
        <v>217937.01383886809</v>
      </c>
      <c r="F16" s="4"/>
      <c r="G16" s="1" t="s">
        <v>252</v>
      </c>
      <c r="H16" s="1">
        <f t="shared" si="1"/>
        <v>6</v>
      </c>
      <c r="J16" s="1"/>
    </row>
    <row r="17" spans="1:24" x14ac:dyDescent="0.25">
      <c r="A17" s="1">
        <f t="shared" si="0"/>
        <v>7</v>
      </c>
      <c r="E17" s="16"/>
      <c r="G17" s="1"/>
      <c r="H17" s="1">
        <f t="shared" si="1"/>
        <v>7</v>
      </c>
    </row>
    <row r="18" spans="1:24" x14ac:dyDescent="0.25">
      <c r="A18" s="1">
        <f t="shared" si="0"/>
        <v>8</v>
      </c>
      <c r="B18" s="3" t="s">
        <v>253</v>
      </c>
      <c r="C18" s="201"/>
      <c r="D18" s="201"/>
      <c r="E18" s="205">
        <v>279272.80829887092</v>
      </c>
      <c r="F18" s="110"/>
      <c r="G18" s="1" t="s">
        <v>254</v>
      </c>
      <c r="H18" s="1">
        <f t="shared" si="1"/>
        <v>8</v>
      </c>
    </row>
    <row r="19" spans="1:24" x14ac:dyDescent="0.25">
      <c r="A19" s="1">
        <f t="shared" si="0"/>
        <v>9</v>
      </c>
      <c r="E19" s="138" t="s">
        <v>90</v>
      </c>
      <c r="G19" s="1"/>
      <c r="H19" s="1">
        <f t="shared" si="1"/>
        <v>9</v>
      </c>
    </row>
    <row r="20" spans="1:24" ht="18.75" x14ac:dyDescent="0.25">
      <c r="A20" s="1">
        <f t="shared" si="0"/>
        <v>10</v>
      </c>
      <c r="B20" s="3" t="s">
        <v>255</v>
      </c>
      <c r="E20" s="206">
        <v>0</v>
      </c>
      <c r="G20" s="1" t="s">
        <v>256</v>
      </c>
      <c r="H20" s="1">
        <f t="shared" si="1"/>
        <v>10</v>
      </c>
      <c r="J20" s="43"/>
    </row>
    <row r="21" spans="1:24" x14ac:dyDescent="0.25">
      <c r="A21" s="1">
        <f t="shared" si="0"/>
        <v>11</v>
      </c>
      <c r="E21" s="138"/>
      <c r="G21" s="1"/>
      <c r="H21" s="1">
        <f t="shared" si="1"/>
        <v>11</v>
      </c>
    </row>
    <row r="22" spans="1:24" x14ac:dyDescent="0.25">
      <c r="A22" s="1">
        <f t="shared" si="0"/>
        <v>12</v>
      </c>
      <c r="B22" s="3" t="s">
        <v>257</v>
      </c>
      <c r="C22" s="201"/>
      <c r="D22" s="201"/>
      <c r="E22" s="203">
        <v>71348.362928506802</v>
      </c>
      <c r="F22" s="4"/>
      <c r="G22" s="1" t="s">
        <v>258</v>
      </c>
      <c r="H22" s="1">
        <f t="shared" si="1"/>
        <v>12</v>
      </c>
      <c r="J22" s="43"/>
    </row>
    <row r="23" spans="1:24" x14ac:dyDescent="0.25">
      <c r="A23" s="1">
        <f t="shared" si="0"/>
        <v>13</v>
      </c>
      <c r="B23" s="43"/>
      <c r="C23" s="201"/>
      <c r="D23" s="201"/>
      <c r="E23" s="202"/>
      <c r="G23" s="1"/>
      <c r="H23" s="1">
        <f t="shared" si="1"/>
        <v>13</v>
      </c>
    </row>
    <row r="24" spans="1:24" x14ac:dyDescent="0.25">
      <c r="A24" s="1">
        <f t="shared" si="0"/>
        <v>14</v>
      </c>
      <c r="B24" s="3" t="s">
        <v>259</v>
      </c>
      <c r="C24" s="201"/>
      <c r="D24" s="201"/>
      <c r="E24" s="204">
        <v>3846.2646305403759</v>
      </c>
      <c r="F24" s="4"/>
      <c r="G24" s="1" t="s">
        <v>260</v>
      </c>
      <c r="H24" s="1">
        <f t="shared" si="1"/>
        <v>14</v>
      </c>
      <c r="J24" s="43"/>
    </row>
    <row r="25" spans="1:24" x14ac:dyDescent="0.25">
      <c r="A25" s="1">
        <f t="shared" si="0"/>
        <v>15</v>
      </c>
      <c r="B25" s="43" t="s">
        <v>261</v>
      </c>
      <c r="C25" s="201"/>
      <c r="D25" s="201"/>
      <c r="E25" s="73">
        <f>SUM(E16+E18+E20+E22+E24)</f>
        <v>572404.44969678624</v>
      </c>
      <c r="F25" s="4"/>
      <c r="G25" s="1" t="s">
        <v>262</v>
      </c>
      <c r="H25" s="1">
        <f t="shared" si="1"/>
        <v>15</v>
      </c>
    </row>
    <row r="26" spans="1:24" x14ac:dyDescent="0.25">
      <c r="A26" s="1">
        <f t="shared" si="0"/>
        <v>16</v>
      </c>
      <c r="B26" s="43"/>
      <c r="C26" s="201"/>
      <c r="D26" s="201"/>
      <c r="E26" s="207"/>
      <c r="G26" s="1"/>
      <c r="H26" s="1">
        <f t="shared" si="1"/>
        <v>16</v>
      </c>
    </row>
    <row r="27" spans="1:24" ht="18.75" x14ac:dyDescent="0.25">
      <c r="A27" s="1">
        <f t="shared" si="0"/>
        <v>17</v>
      </c>
      <c r="B27" s="43" t="s">
        <v>263</v>
      </c>
      <c r="C27" s="201"/>
      <c r="D27" s="201"/>
      <c r="E27" s="311">
        <v>9.3026367903775511E-2</v>
      </c>
      <c r="F27" s="193"/>
      <c r="G27" s="1" t="s">
        <v>448</v>
      </c>
      <c r="H27" s="1">
        <f t="shared" si="1"/>
        <v>17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x14ac:dyDescent="0.25">
      <c r="A28" s="1">
        <f t="shared" si="0"/>
        <v>18</v>
      </c>
      <c r="B28" s="43" t="s">
        <v>264</v>
      </c>
      <c r="C28" s="201"/>
      <c r="D28" s="201"/>
      <c r="E28" s="208">
        <f>E139</f>
        <v>5319978.2293297015</v>
      </c>
      <c r="F28" s="193"/>
      <c r="G28" s="1" t="s">
        <v>265</v>
      </c>
      <c r="H28" s="1">
        <f t="shared" si="1"/>
        <v>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x14ac:dyDescent="0.25">
      <c r="A29" s="1">
        <f t="shared" si="0"/>
        <v>19</v>
      </c>
      <c r="B29" s="3" t="s">
        <v>266</v>
      </c>
      <c r="C29" s="201"/>
      <c r="D29" s="201"/>
      <c r="E29" s="104">
        <f>E27*E28</f>
        <v>494898.25200170104</v>
      </c>
      <c r="F29" s="193"/>
      <c r="G29" s="1" t="s">
        <v>267</v>
      </c>
      <c r="H29" s="1">
        <f t="shared" si="1"/>
        <v>19</v>
      </c>
    </row>
    <row r="30" spans="1:24" x14ac:dyDescent="0.25">
      <c r="A30" s="1">
        <f t="shared" si="0"/>
        <v>20</v>
      </c>
      <c r="B30" s="43"/>
      <c r="C30" s="201"/>
      <c r="D30" s="201"/>
      <c r="E30" s="209"/>
      <c r="G30" s="1"/>
      <c r="H30" s="1">
        <f t="shared" si="1"/>
        <v>20</v>
      </c>
    </row>
    <row r="31" spans="1:24" ht="18.75" x14ac:dyDescent="0.25">
      <c r="A31" s="1">
        <f t="shared" si="0"/>
        <v>21</v>
      </c>
      <c r="B31" s="43" t="s">
        <v>268</v>
      </c>
      <c r="C31" s="201"/>
      <c r="D31" s="201"/>
      <c r="E31" s="290">
        <v>0</v>
      </c>
      <c r="F31" s="193" t="s">
        <v>237</v>
      </c>
      <c r="G31" s="1" t="s">
        <v>449</v>
      </c>
      <c r="H31" s="1">
        <f t="shared" si="1"/>
        <v>21</v>
      </c>
      <c r="J31" s="15"/>
    </row>
    <row r="32" spans="1:24" x14ac:dyDescent="0.25">
      <c r="A32" s="1">
        <f t="shared" si="0"/>
        <v>22</v>
      </c>
      <c r="B32" s="43" t="s">
        <v>264</v>
      </c>
      <c r="C32" s="201"/>
      <c r="D32" s="201"/>
      <c r="E32" s="208">
        <f>E139-E122</f>
        <v>5319978.2293297015</v>
      </c>
      <c r="G32" s="1" t="s">
        <v>269</v>
      </c>
      <c r="H32" s="1">
        <f t="shared" si="1"/>
        <v>22</v>
      </c>
    </row>
    <row r="33" spans="1:10" x14ac:dyDescent="0.25">
      <c r="A33" s="1">
        <f t="shared" si="0"/>
        <v>23</v>
      </c>
      <c r="B33" s="3" t="s">
        <v>270</v>
      </c>
      <c r="C33" s="201"/>
      <c r="D33" s="201"/>
      <c r="E33" s="291">
        <f>E31*E32</f>
        <v>0</v>
      </c>
      <c r="F33" s="193" t="s">
        <v>237</v>
      </c>
      <c r="G33" s="1" t="s">
        <v>271</v>
      </c>
      <c r="H33" s="1">
        <f t="shared" si="1"/>
        <v>23</v>
      </c>
    </row>
    <row r="34" spans="1:10" x14ac:dyDescent="0.25">
      <c r="A34" s="1">
        <f t="shared" si="0"/>
        <v>24</v>
      </c>
      <c r="C34" s="201"/>
      <c r="D34" s="201"/>
      <c r="E34" s="207"/>
      <c r="G34" s="1"/>
      <c r="H34" s="1">
        <f t="shared" si="1"/>
        <v>24</v>
      </c>
    </row>
    <row r="35" spans="1:10" x14ac:dyDescent="0.25">
      <c r="A35" s="1">
        <f t="shared" si="0"/>
        <v>25</v>
      </c>
      <c r="B35" s="3" t="s">
        <v>272</v>
      </c>
      <c r="E35" s="97">
        <v>1304.0991895338727</v>
      </c>
      <c r="G35" s="1" t="s">
        <v>273</v>
      </c>
      <c r="H35" s="1">
        <f t="shared" si="1"/>
        <v>25</v>
      </c>
      <c r="I35" s="29"/>
      <c r="J35" s="43"/>
    </row>
    <row r="36" spans="1:10" x14ac:dyDescent="0.25">
      <c r="A36" s="1">
        <f t="shared" si="0"/>
        <v>26</v>
      </c>
      <c r="B36" s="3" t="s">
        <v>274</v>
      </c>
      <c r="E36" s="203">
        <v>-9500.6500000000015</v>
      </c>
      <c r="F36" s="4"/>
      <c r="G36" s="1" t="s">
        <v>275</v>
      </c>
      <c r="H36" s="1">
        <f t="shared" si="1"/>
        <v>26</v>
      </c>
      <c r="I36" s="29"/>
      <c r="J36" s="43"/>
    </row>
    <row r="37" spans="1:10" x14ac:dyDescent="0.25">
      <c r="A37" s="1">
        <f t="shared" si="0"/>
        <v>27</v>
      </c>
      <c r="B37" s="3" t="s">
        <v>276</v>
      </c>
      <c r="E37" s="203">
        <v>0</v>
      </c>
      <c r="G37" s="1" t="s">
        <v>277</v>
      </c>
      <c r="H37" s="1">
        <f t="shared" si="1"/>
        <v>27</v>
      </c>
      <c r="I37" s="29"/>
    </row>
    <row r="38" spans="1:10" x14ac:dyDescent="0.25">
      <c r="A38" s="1">
        <f t="shared" si="0"/>
        <v>28</v>
      </c>
      <c r="B38" s="55" t="s">
        <v>278</v>
      </c>
      <c r="E38" s="204">
        <v>0</v>
      </c>
      <c r="G38" s="1" t="s">
        <v>279</v>
      </c>
      <c r="H38" s="1">
        <f t="shared" si="1"/>
        <v>28</v>
      </c>
      <c r="I38" s="29"/>
      <c r="J38" s="43"/>
    </row>
    <row r="39" spans="1:10" x14ac:dyDescent="0.25">
      <c r="A39" s="1">
        <f t="shared" si="0"/>
        <v>29</v>
      </c>
      <c r="E39" s="138" t="s">
        <v>90</v>
      </c>
      <c r="G39" s="1"/>
      <c r="H39" s="1">
        <f t="shared" si="1"/>
        <v>29</v>
      </c>
      <c r="I39" s="29"/>
      <c r="J39" s="43"/>
    </row>
    <row r="40" spans="1:10" ht="19.5" thickBot="1" x14ac:dyDescent="0.3">
      <c r="A40" s="1">
        <f t="shared" si="0"/>
        <v>30</v>
      </c>
      <c r="B40" s="3" t="s">
        <v>280</v>
      </c>
      <c r="C40" s="201"/>
      <c r="D40" s="201"/>
      <c r="E40" s="250">
        <f>E25+E29+E33+SUM(E35:E38)</f>
        <v>1059106.1508880211</v>
      </c>
      <c r="F40" s="193" t="s">
        <v>237</v>
      </c>
      <c r="G40" s="1" t="s">
        <v>281</v>
      </c>
      <c r="H40" s="1">
        <f t="shared" si="1"/>
        <v>30</v>
      </c>
      <c r="I40" s="29"/>
      <c r="J40" s="43"/>
    </row>
    <row r="41" spans="1:10" ht="16.5" thickTop="1" x14ac:dyDescent="0.25">
      <c r="A41" s="1"/>
      <c r="C41" s="201"/>
      <c r="D41" s="201"/>
      <c r="E41" s="211"/>
      <c r="F41" s="4"/>
      <c r="G41" s="1"/>
      <c r="J41" s="43"/>
    </row>
    <row r="42" spans="1:10" x14ac:dyDescent="0.25">
      <c r="A42" s="1"/>
      <c r="C42" s="201"/>
      <c r="D42" s="201"/>
      <c r="E42" s="211"/>
      <c r="F42" s="4"/>
      <c r="G42" s="1"/>
      <c r="J42" s="43"/>
    </row>
    <row r="43" spans="1:10" x14ac:dyDescent="0.25">
      <c r="A43" s="193" t="s">
        <v>237</v>
      </c>
      <c r="B43" s="196" t="s">
        <v>450</v>
      </c>
      <c r="C43" s="201"/>
      <c r="D43" s="201"/>
      <c r="E43" s="211"/>
      <c r="F43" s="4"/>
      <c r="G43" s="1"/>
      <c r="J43" s="43"/>
    </row>
    <row r="44" spans="1:10" ht="18.75" x14ac:dyDescent="0.25">
      <c r="A44" s="212">
        <v>1</v>
      </c>
      <c r="B44" s="3" t="s">
        <v>282</v>
      </c>
      <c r="C44" s="201"/>
      <c r="D44" s="201"/>
      <c r="E44" s="211"/>
      <c r="F44" s="4"/>
      <c r="G44" s="1"/>
      <c r="J44" s="213"/>
    </row>
    <row r="45" spans="1:10" ht="18.75" x14ac:dyDescent="0.25">
      <c r="A45" s="212"/>
      <c r="C45" s="201"/>
      <c r="D45" s="201"/>
      <c r="E45" s="211"/>
      <c r="F45" s="4"/>
      <c r="G45" s="1"/>
      <c r="J45" s="43"/>
    </row>
    <row r="46" spans="1:10" x14ac:dyDescent="0.25">
      <c r="A46" s="1"/>
      <c r="C46" s="201"/>
      <c r="D46" s="201"/>
      <c r="E46" s="211"/>
      <c r="F46" s="4"/>
      <c r="G46" s="1"/>
      <c r="J46" s="43"/>
    </row>
    <row r="47" spans="1:10" x14ac:dyDescent="0.25">
      <c r="A47" s="1"/>
      <c r="B47" s="335" t="s">
        <v>0</v>
      </c>
      <c r="C47" s="336"/>
      <c r="D47" s="336"/>
      <c r="E47" s="336"/>
      <c r="F47" s="336"/>
      <c r="G47" s="336"/>
      <c r="J47" s="43"/>
    </row>
    <row r="48" spans="1:10" x14ac:dyDescent="0.25">
      <c r="A48" s="1"/>
      <c r="B48" s="335" t="s">
        <v>241</v>
      </c>
      <c r="C48" s="336"/>
      <c r="D48" s="336"/>
      <c r="E48" s="336"/>
      <c r="F48" s="336"/>
      <c r="G48" s="336"/>
      <c r="J48" s="43"/>
    </row>
    <row r="49" spans="1:10" ht="17.25" x14ac:dyDescent="0.25">
      <c r="A49" s="1"/>
      <c r="B49" s="335" t="s">
        <v>242</v>
      </c>
      <c r="C49" s="337"/>
      <c r="D49" s="337"/>
      <c r="E49" s="337"/>
      <c r="F49" s="337"/>
      <c r="G49" s="337"/>
      <c r="J49" s="43"/>
    </row>
    <row r="50" spans="1:10" x14ac:dyDescent="0.25">
      <c r="A50" s="1"/>
      <c r="B50" s="340" t="str">
        <f>B5</f>
        <v>For the Base Period &amp; True-Up Period Ending December 31, 2023</v>
      </c>
      <c r="C50" s="341"/>
      <c r="D50" s="341"/>
      <c r="E50" s="341"/>
      <c r="F50" s="341"/>
      <c r="G50" s="341"/>
      <c r="J50" s="43"/>
    </row>
    <row r="51" spans="1:10" x14ac:dyDescent="0.25">
      <c r="A51" s="1"/>
      <c r="B51" s="339" t="s">
        <v>3</v>
      </c>
      <c r="C51" s="336"/>
      <c r="D51" s="336"/>
      <c r="E51" s="336"/>
      <c r="F51" s="336"/>
      <c r="G51" s="336"/>
      <c r="J51" s="43"/>
    </row>
    <row r="52" spans="1:10" x14ac:dyDescent="0.25">
      <c r="A52" s="1"/>
      <c r="C52" s="201"/>
      <c r="D52" s="201"/>
      <c r="E52" s="211"/>
      <c r="F52" s="4"/>
      <c r="G52" s="1"/>
      <c r="J52" s="43"/>
    </row>
    <row r="53" spans="1:10" x14ac:dyDescent="0.25">
      <c r="A53" s="1" t="s">
        <v>4</v>
      </c>
      <c r="E53" s="197"/>
      <c r="G53" s="1"/>
      <c r="H53" s="1" t="s">
        <v>4</v>
      </c>
      <c r="J53" s="43"/>
    </row>
    <row r="54" spans="1:10" x14ac:dyDescent="0.25">
      <c r="A54" s="1" t="s">
        <v>6</v>
      </c>
      <c r="B54" s="4" t="s">
        <v>90</v>
      </c>
      <c r="E54" s="198" t="s">
        <v>8</v>
      </c>
      <c r="G54" s="6" t="s">
        <v>9</v>
      </c>
      <c r="H54" s="1" t="s">
        <v>6</v>
      </c>
      <c r="J54" s="43"/>
    </row>
    <row r="55" spans="1:10" ht="18.75" x14ac:dyDescent="0.25">
      <c r="A55" s="1"/>
      <c r="B55" s="199" t="s">
        <v>283</v>
      </c>
      <c r="E55" s="1"/>
      <c r="G55" s="1"/>
      <c r="J55" s="43"/>
    </row>
    <row r="56" spans="1:10" x14ac:dyDescent="0.25">
      <c r="A56" s="1">
        <v>1</v>
      </c>
      <c r="B56" s="43" t="s">
        <v>284</v>
      </c>
      <c r="C56" s="201"/>
      <c r="D56" s="201"/>
      <c r="E56" s="214">
        <v>0</v>
      </c>
      <c r="G56" s="1" t="s">
        <v>285</v>
      </c>
      <c r="H56" s="1">
        <f>A56</f>
        <v>1</v>
      </c>
      <c r="J56" s="43"/>
    </row>
    <row r="57" spans="1:10" x14ac:dyDescent="0.25">
      <c r="A57" s="1">
        <f t="shared" ref="A57:A94" si="2">A56+1</f>
        <v>2</v>
      </c>
      <c r="B57" s="43"/>
      <c r="C57" s="201"/>
      <c r="D57" s="201"/>
      <c r="E57" s="211"/>
      <c r="G57" s="1"/>
      <c r="H57" s="1">
        <f t="shared" ref="H57:H94" si="3">H56+1</f>
        <v>2</v>
      </c>
    </row>
    <row r="58" spans="1:10" ht="18.75" x14ac:dyDescent="0.25">
      <c r="A58" s="1">
        <f t="shared" si="2"/>
        <v>3</v>
      </c>
      <c r="B58" s="43" t="s">
        <v>286</v>
      </c>
      <c r="C58" s="201"/>
      <c r="D58" s="201"/>
      <c r="E58" s="215">
        <f>'Pg6 True-Up Stmt AV_As Filed'!G229</f>
        <v>1.8646691487816846E-2</v>
      </c>
      <c r="F58" s="193"/>
      <c r="G58" s="1" t="s">
        <v>451</v>
      </c>
      <c r="H58" s="1">
        <f t="shared" si="3"/>
        <v>3</v>
      </c>
    </row>
    <row r="59" spans="1:10" x14ac:dyDescent="0.25">
      <c r="A59" s="1">
        <f t="shared" si="2"/>
        <v>4</v>
      </c>
      <c r="B59" s="3" t="s">
        <v>287</v>
      </c>
      <c r="C59" s="201"/>
      <c r="D59" s="201"/>
      <c r="E59" s="216">
        <f>E144</f>
        <v>0</v>
      </c>
      <c r="G59" s="1" t="s">
        <v>288</v>
      </c>
      <c r="H59" s="1">
        <f t="shared" si="3"/>
        <v>4</v>
      </c>
    </row>
    <row r="60" spans="1:10" x14ac:dyDescent="0.25">
      <c r="A60" s="1">
        <f t="shared" si="2"/>
        <v>5</v>
      </c>
      <c r="B60" s="3" t="s">
        <v>289</v>
      </c>
      <c r="C60" s="201"/>
      <c r="D60" s="201"/>
      <c r="E60" s="217">
        <f>E58*E59</f>
        <v>0</v>
      </c>
      <c r="G60" s="1" t="s">
        <v>290</v>
      </c>
      <c r="H60" s="1">
        <f t="shared" si="3"/>
        <v>5</v>
      </c>
    </row>
    <row r="61" spans="1:10" x14ac:dyDescent="0.25">
      <c r="A61" s="1">
        <f t="shared" si="2"/>
        <v>6</v>
      </c>
      <c r="C61" s="201"/>
      <c r="D61" s="201"/>
      <c r="E61" s="218"/>
      <c r="G61" s="1"/>
      <c r="H61" s="1">
        <f t="shared" si="3"/>
        <v>6</v>
      </c>
    </row>
    <row r="62" spans="1:10" ht="18.75" x14ac:dyDescent="0.25">
      <c r="A62" s="1">
        <f t="shared" si="2"/>
        <v>7</v>
      </c>
      <c r="B62" s="43" t="s">
        <v>268</v>
      </c>
      <c r="C62" s="201"/>
      <c r="D62" s="201"/>
      <c r="E62" s="215">
        <v>0</v>
      </c>
      <c r="G62" s="1" t="s">
        <v>452</v>
      </c>
      <c r="H62" s="1">
        <f t="shared" si="3"/>
        <v>7</v>
      </c>
    </row>
    <row r="63" spans="1:10" x14ac:dyDescent="0.25">
      <c r="A63" s="1">
        <f t="shared" si="2"/>
        <v>8</v>
      </c>
      <c r="B63" s="3" t="s">
        <v>287</v>
      </c>
      <c r="C63" s="201"/>
      <c r="D63" s="201"/>
      <c r="E63" s="219">
        <f>E144</f>
        <v>0</v>
      </c>
      <c r="G63" s="1" t="s">
        <v>288</v>
      </c>
      <c r="H63" s="1">
        <f t="shared" si="3"/>
        <v>8</v>
      </c>
    </row>
    <row r="64" spans="1:10" x14ac:dyDescent="0.25">
      <c r="A64" s="1">
        <f t="shared" si="2"/>
        <v>9</v>
      </c>
      <c r="B64" s="3" t="s">
        <v>270</v>
      </c>
      <c r="C64" s="201"/>
      <c r="D64" s="201"/>
      <c r="E64" s="217">
        <f>E62*E63</f>
        <v>0</v>
      </c>
      <c r="G64" s="1" t="s">
        <v>291</v>
      </c>
      <c r="H64" s="1">
        <f t="shared" si="3"/>
        <v>9</v>
      </c>
    </row>
    <row r="65" spans="1:10" x14ac:dyDescent="0.25">
      <c r="A65" s="1">
        <f t="shared" si="2"/>
        <v>10</v>
      </c>
      <c r="B65" s="43"/>
      <c r="C65" s="201"/>
      <c r="D65" s="201"/>
      <c r="E65" s="211"/>
      <c r="G65" s="1"/>
      <c r="H65" s="1">
        <f t="shared" si="3"/>
        <v>10</v>
      </c>
    </row>
    <row r="66" spans="1:10" ht="16.5" thickBot="1" x14ac:dyDescent="0.3">
      <c r="A66" s="1">
        <f t="shared" si="2"/>
        <v>11</v>
      </c>
      <c r="B66" s="3" t="s">
        <v>292</v>
      </c>
      <c r="E66" s="220">
        <f>E56+E60+E64</f>
        <v>0</v>
      </c>
      <c r="G66" s="1" t="s">
        <v>293</v>
      </c>
      <c r="H66" s="1">
        <f t="shared" si="3"/>
        <v>11</v>
      </c>
    </row>
    <row r="67" spans="1:10" ht="16.5" thickTop="1" x14ac:dyDescent="0.25">
      <c r="A67" s="1">
        <f t="shared" si="2"/>
        <v>12</v>
      </c>
      <c r="E67" s="62"/>
      <c r="G67" s="1"/>
      <c r="H67" s="1">
        <f t="shared" si="3"/>
        <v>12</v>
      </c>
      <c r="I67" s="29"/>
    </row>
    <row r="68" spans="1:10" ht="18.75" x14ac:dyDescent="0.25">
      <c r="A68" s="1">
        <f t="shared" si="2"/>
        <v>13</v>
      </c>
      <c r="B68" s="42" t="s">
        <v>294</v>
      </c>
      <c r="E68" s="62"/>
      <c r="G68" s="1"/>
      <c r="H68" s="1">
        <f t="shared" si="3"/>
        <v>13</v>
      </c>
      <c r="I68" s="29"/>
    </row>
    <row r="69" spans="1:10" x14ac:dyDescent="0.25">
      <c r="A69" s="1">
        <f t="shared" si="2"/>
        <v>14</v>
      </c>
      <c r="B69" s="43" t="s">
        <v>295</v>
      </c>
      <c r="E69" s="48">
        <v>0</v>
      </c>
      <c r="G69" s="1" t="s">
        <v>296</v>
      </c>
      <c r="H69" s="1">
        <f t="shared" si="3"/>
        <v>14</v>
      </c>
      <c r="I69" s="29"/>
    </row>
    <row r="70" spans="1:10" x14ac:dyDescent="0.25">
      <c r="A70" s="1">
        <f t="shared" si="2"/>
        <v>15</v>
      </c>
      <c r="B70" s="43"/>
      <c r="E70" s="221"/>
      <c r="G70" s="1"/>
      <c r="H70" s="1">
        <f t="shared" si="3"/>
        <v>15</v>
      </c>
      <c r="I70" s="29"/>
    </row>
    <row r="71" spans="1:10" x14ac:dyDescent="0.25">
      <c r="A71" s="1">
        <f t="shared" si="2"/>
        <v>16</v>
      </c>
      <c r="B71" s="43" t="s">
        <v>297</v>
      </c>
      <c r="E71" s="48">
        <f>E149</f>
        <v>0</v>
      </c>
      <c r="G71" s="1" t="s">
        <v>298</v>
      </c>
      <c r="H71" s="1">
        <f t="shared" si="3"/>
        <v>16</v>
      </c>
      <c r="I71" s="29"/>
    </row>
    <row r="72" spans="1:10" ht="18.75" x14ac:dyDescent="0.25">
      <c r="A72" s="1">
        <f t="shared" si="2"/>
        <v>17</v>
      </c>
      <c r="B72" s="43" t="s">
        <v>299</v>
      </c>
      <c r="E72" s="109">
        <v>9.3026367903775511E-2</v>
      </c>
      <c r="F72" s="193"/>
      <c r="G72" s="1" t="s">
        <v>448</v>
      </c>
      <c r="H72" s="1">
        <f t="shared" si="3"/>
        <v>17</v>
      </c>
      <c r="I72" s="29"/>
      <c r="J72" s="194"/>
    </row>
    <row r="73" spans="1:10" x14ac:dyDescent="0.25">
      <c r="A73" s="1">
        <f t="shared" si="2"/>
        <v>18</v>
      </c>
      <c r="B73" s="3" t="s">
        <v>300</v>
      </c>
      <c r="E73" s="222">
        <f>E71*E72</f>
        <v>0</v>
      </c>
      <c r="G73" s="1" t="s">
        <v>301</v>
      </c>
      <c r="H73" s="1">
        <f t="shared" si="3"/>
        <v>18</v>
      </c>
      <c r="I73" s="29"/>
      <c r="J73" s="194"/>
    </row>
    <row r="74" spans="1:10" x14ac:dyDescent="0.25">
      <c r="A74" s="1">
        <f t="shared" si="2"/>
        <v>19</v>
      </c>
      <c r="E74" s="223"/>
      <c r="G74" s="1"/>
      <c r="H74" s="1">
        <f t="shared" si="3"/>
        <v>19</v>
      </c>
      <c r="I74" s="29"/>
      <c r="J74" s="194"/>
    </row>
    <row r="75" spans="1:10" x14ac:dyDescent="0.25">
      <c r="A75" s="1">
        <f t="shared" si="2"/>
        <v>20</v>
      </c>
      <c r="B75" s="43" t="s">
        <v>297</v>
      </c>
      <c r="E75" s="223">
        <f>E149</f>
        <v>0</v>
      </c>
      <c r="G75" s="1" t="s">
        <v>298</v>
      </c>
      <c r="H75" s="1">
        <f t="shared" si="3"/>
        <v>20</v>
      </c>
      <c r="I75" s="29"/>
      <c r="J75" s="194"/>
    </row>
    <row r="76" spans="1:10" ht="18.75" x14ac:dyDescent="0.25">
      <c r="A76" s="1">
        <f t="shared" si="2"/>
        <v>21</v>
      </c>
      <c r="B76" s="43" t="s">
        <v>268</v>
      </c>
      <c r="E76" s="224">
        <v>0</v>
      </c>
      <c r="G76" s="1" t="s">
        <v>302</v>
      </c>
      <c r="H76" s="1">
        <f t="shared" si="3"/>
        <v>21</v>
      </c>
      <c r="I76" s="29"/>
      <c r="J76" s="194"/>
    </row>
    <row r="77" spans="1:10" x14ac:dyDescent="0.25">
      <c r="A77" s="1">
        <f t="shared" si="2"/>
        <v>22</v>
      </c>
      <c r="B77" s="3" t="s">
        <v>303</v>
      </c>
      <c r="E77" s="222">
        <f>E75*E76</f>
        <v>0</v>
      </c>
      <c r="G77" s="1" t="s">
        <v>304</v>
      </c>
      <c r="H77" s="1">
        <f t="shared" si="3"/>
        <v>22</v>
      </c>
      <c r="I77" s="29"/>
      <c r="J77" s="194"/>
    </row>
    <row r="78" spans="1:10" x14ac:dyDescent="0.25">
      <c r="A78" s="1">
        <f t="shared" si="2"/>
        <v>23</v>
      </c>
      <c r="E78" s="223"/>
      <c r="G78" s="1"/>
      <c r="H78" s="1">
        <f t="shared" si="3"/>
        <v>23</v>
      </c>
      <c r="I78" s="29"/>
      <c r="J78" s="194"/>
    </row>
    <row r="79" spans="1:10" ht="16.5" thickBot="1" x14ac:dyDescent="0.3">
      <c r="A79" s="1">
        <f t="shared" si="2"/>
        <v>24</v>
      </c>
      <c r="B79" s="3" t="s">
        <v>305</v>
      </c>
      <c r="E79" s="220">
        <f>E69+E73+E77</f>
        <v>0</v>
      </c>
      <c r="G79" s="1" t="s">
        <v>306</v>
      </c>
      <c r="H79" s="1">
        <f t="shared" si="3"/>
        <v>24</v>
      </c>
      <c r="I79" s="29"/>
    </row>
    <row r="80" spans="1:10" ht="16.5" thickTop="1" x14ac:dyDescent="0.25">
      <c r="A80" s="1">
        <f t="shared" si="2"/>
        <v>25</v>
      </c>
      <c r="E80" s="62"/>
      <c r="G80" s="1"/>
      <c r="H80" s="1">
        <f t="shared" si="3"/>
        <v>25</v>
      </c>
      <c r="I80" s="29"/>
    </row>
    <row r="81" spans="1:9" ht="18.75" x14ac:dyDescent="0.25">
      <c r="A81" s="1">
        <f t="shared" si="2"/>
        <v>26</v>
      </c>
      <c r="B81" s="42" t="s">
        <v>307</v>
      </c>
      <c r="C81" s="201"/>
      <c r="D81" s="201"/>
      <c r="E81" s="211"/>
      <c r="G81" s="1"/>
      <c r="H81" s="1">
        <f t="shared" si="3"/>
        <v>26</v>
      </c>
      <c r="I81" s="29"/>
    </row>
    <row r="82" spans="1:9" x14ac:dyDescent="0.25">
      <c r="A82" s="1">
        <f t="shared" si="2"/>
        <v>27</v>
      </c>
      <c r="B82" s="3" t="s">
        <v>308</v>
      </c>
      <c r="C82" s="201"/>
      <c r="D82" s="201"/>
      <c r="E82" s="214">
        <f>E151</f>
        <v>0</v>
      </c>
      <c r="G82" s="1" t="s">
        <v>309</v>
      </c>
      <c r="H82" s="1">
        <f t="shared" si="3"/>
        <v>27</v>
      </c>
      <c r="I82" s="29"/>
    </row>
    <row r="83" spans="1:9" ht="18.75" x14ac:dyDescent="0.25">
      <c r="A83" s="1">
        <f t="shared" si="2"/>
        <v>28</v>
      </c>
      <c r="B83" s="43" t="s">
        <v>299</v>
      </c>
      <c r="E83" s="109">
        <v>9.3026367903775511E-2</v>
      </c>
      <c r="F83" s="193"/>
      <c r="G83" s="1" t="s">
        <v>448</v>
      </c>
      <c r="H83" s="1">
        <f t="shared" si="3"/>
        <v>28</v>
      </c>
      <c r="I83" s="29"/>
    </row>
    <row r="84" spans="1:9" ht="16.5" thickBot="1" x14ac:dyDescent="0.3">
      <c r="A84" s="1">
        <f t="shared" si="2"/>
        <v>29</v>
      </c>
      <c r="B84" s="3" t="s">
        <v>310</v>
      </c>
      <c r="E84" s="225">
        <f>E82*E83</f>
        <v>0</v>
      </c>
      <c r="G84" s="1" t="s">
        <v>311</v>
      </c>
      <c r="H84" s="1">
        <f t="shared" si="3"/>
        <v>29</v>
      </c>
      <c r="I84" s="29"/>
    </row>
    <row r="85" spans="1:9" ht="16.5" thickTop="1" x14ac:dyDescent="0.25">
      <c r="A85" s="1">
        <f t="shared" si="2"/>
        <v>30</v>
      </c>
      <c r="E85" s="223"/>
      <c r="G85" s="1"/>
      <c r="H85" s="1">
        <f t="shared" si="3"/>
        <v>30</v>
      </c>
      <c r="I85" s="29"/>
    </row>
    <row r="86" spans="1:9" x14ac:dyDescent="0.25">
      <c r="A86" s="1">
        <f t="shared" si="2"/>
        <v>31</v>
      </c>
      <c r="B86" s="3" t="s">
        <v>308</v>
      </c>
      <c r="E86" s="226">
        <f>E153</f>
        <v>0</v>
      </c>
      <c r="G86" s="1" t="s">
        <v>309</v>
      </c>
      <c r="H86" s="1">
        <f t="shared" si="3"/>
        <v>31</v>
      </c>
      <c r="I86" s="29"/>
    </row>
    <row r="87" spans="1:9" ht="18.75" x14ac:dyDescent="0.25">
      <c r="A87" s="1">
        <f t="shared" si="2"/>
        <v>32</v>
      </c>
      <c r="B87" s="43" t="s">
        <v>268</v>
      </c>
      <c r="E87" s="292">
        <v>9.3026367903775511E-2</v>
      </c>
      <c r="F87" s="193" t="s">
        <v>237</v>
      </c>
      <c r="G87" s="1" t="s">
        <v>449</v>
      </c>
      <c r="H87" s="1">
        <f t="shared" si="3"/>
        <v>32</v>
      </c>
      <c r="I87" s="29"/>
    </row>
    <row r="88" spans="1:9" x14ac:dyDescent="0.25">
      <c r="A88" s="1">
        <f t="shared" si="2"/>
        <v>33</v>
      </c>
      <c r="B88" s="3" t="s">
        <v>312</v>
      </c>
      <c r="E88" s="222">
        <f>E86*E87</f>
        <v>0</v>
      </c>
      <c r="G88" s="1" t="s">
        <v>313</v>
      </c>
      <c r="H88" s="1">
        <f t="shared" si="3"/>
        <v>33</v>
      </c>
      <c r="I88" s="29"/>
    </row>
    <row r="89" spans="1:9" x14ac:dyDescent="0.25">
      <c r="A89" s="1">
        <f t="shared" si="2"/>
        <v>34</v>
      </c>
      <c r="E89" s="223"/>
      <c r="G89" s="1"/>
      <c r="H89" s="1">
        <f t="shared" si="3"/>
        <v>34</v>
      </c>
      <c r="I89" s="29"/>
    </row>
    <row r="90" spans="1:9" ht="16.5" thickBot="1" x14ac:dyDescent="0.3">
      <c r="A90" s="1">
        <f t="shared" si="2"/>
        <v>35</v>
      </c>
      <c r="B90" s="3" t="s">
        <v>314</v>
      </c>
      <c r="C90" s="201"/>
      <c r="D90" s="201"/>
      <c r="E90" s="210">
        <f>E84+E88</f>
        <v>0</v>
      </c>
      <c r="G90" s="1" t="s">
        <v>315</v>
      </c>
      <c r="H90" s="1">
        <f t="shared" si="3"/>
        <v>35</v>
      </c>
      <c r="I90" s="29"/>
    </row>
    <row r="91" spans="1:9" ht="16.5" thickTop="1" x14ac:dyDescent="0.25">
      <c r="A91" s="1">
        <f t="shared" si="2"/>
        <v>36</v>
      </c>
      <c r="E91" s="223"/>
      <c r="G91" s="1"/>
      <c r="H91" s="1">
        <f t="shared" si="3"/>
        <v>36</v>
      </c>
      <c r="I91" s="29"/>
    </row>
    <row r="92" spans="1:9" ht="19.5" thickBot="1" x14ac:dyDescent="0.3">
      <c r="A92" s="1">
        <f t="shared" si="2"/>
        <v>37</v>
      </c>
      <c r="B92" s="3" t="s">
        <v>316</v>
      </c>
      <c r="E92" s="210">
        <f>E66+E79+E90</f>
        <v>0</v>
      </c>
      <c r="G92" s="1" t="s">
        <v>317</v>
      </c>
      <c r="H92" s="1">
        <f t="shared" si="3"/>
        <v>37</v>
      </c>
      <c r="I92" s="29"/>
    </row>
    <row r="93" spans="1:9" ht="16.5" thickTop="1" x14ac:dyDescent="0.25">
      <c r="A93" s="1">
        <f t="shared" si="2"/>
        <v>38</v>
      </c>
      <c r="C93" s="201"/>
      <c r="D93" s="201"/>
      <c r="E93" s="211"/>
      <c r="G93" s="1"/>
      <c r="H93" s="1">
        <f t="shared" si="3"/>
        <v>38</v>
      </c>
      <c r="I93" s="29"/>
    </row>
    <row r="94" spans="1:9" ht="19.5" thickBot="1" x14ac:dyDescent="0.3">
      <c r="A94" s="1">
        <f t="shared" si="2"/>
        <v>39</v>
      </c>
      <c r="B94" s="42" t="s">
        <v>318</v>
      </c>
      <c r="C94" s="201"/>
      <c r="D94" s="201"/>
      <c r="E94" s="250">
        <f>+E40+E92</f>
        <v>1059106.1508880211</v>
      </c>
      <c r="F94" s="193" t="s">
        <v>237</v>
      </c>
      <c r="G94" s="1" t="s">
        <v>319</v>
      </c>
      <c r="H94" s="1">
        <f t="shared" si="3"/>
        <v>39</v>
      </c>
      <c r="I94" s="29"/>
    </row>
    <row r="95" spans="1:9" ht="16.5" thickTop="1" x14ac:dyDescent="0.25">
      <c r="A95" s="1"/>
      <c r="B95" s="42"/>
      <c r="C95" s="201"/>
      <c r="D95" s="201"/>
      <c r="E95" s="211"/>
      <c r="F95" s="4"/>
      <c r="G95" s="1"/>
    </row>
    <row r="96" spans="1:9" x14ac:dyDescent="0.25">
      <c r="A96" s="1"/>
      <c r="B96" s="42"/>
      <c r="C96" s="201"/>
      <c r="D96" s="201"/>
      <c r="E96" s="211"/>
      <c r="F96" s="4"/>
      <c r="G96" s="1"/>
    </row>
    <row r="97" spans="1:24" x14ac:dyDescent="0.25">
      <c r="A97" s="193" t="s">
        <v>237</v>
      </c>
      <c r="B97" s="4" t="str">
        <f>B43</f>
        <v>Items in BOLD have changed due to clearing the ROE Adder to zero for the ER25-270 TO6 Cycle 1 filing.</v>
      </c>
      <c r="C97" s="201"/>
      <c r="D97" s="201"/>
      <c r="E97" s="211"/>
      <c r="F97" s="4"/>
      <c r="G97" s="1"/>
    </row>
    <row r="98" spans="1:24" ht="18.75" x14ac:dyDescent="0.25">
      <c r="A98" s="212">
        <v>1</v>
      </c>
      <c r="B98" s="3" t="s">
        <v>282</v>
      </c>
      <c r="C98" s="201"/>
      <c r="D98" s="201"/>
      <c r="E98" s="211"/>
      <c r="G98" s="1"/>
    </row>
    <row r="99" spans="1:24" s="1" customFormat="1" ht="18.75" x14ac:dyDescent="0.25">
      <c r="A99" s="212">
        <v>2</v>
      </c>
      <c r="B99" s="3" t="s">
        <v>320</v>
      </c>
      <c r="C99" s="201"/>
      <c r="D99" s="201"/>
      <c r="E99" s="227"/>
      <c r="F99" s="1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s="1" customFormat="1" ht="18.75" x14ac:dyDescent="0.25">
      <c r="A100" s="212">
        <v>3</v>
      </c>
      <c r="B100" s="3" t="s">
        <v>321</v>
      </c>
      <c r="C100" s="201"/>
      <c r="D100" s="201"/>
      <c r="E100" s="227"/>
      <c r="F100" s="1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s="1" customFormat="1" ht="18.75" x14ac:dyDescent="0.25">
      <c r="A101" s="212">
        <v>4</v>
      </c>
      <c r="B101" s="3" t="s">
        <v>322</v>
      </c>
      <c r="C101" s="201"/>
      <c r="D101" s="201"/>
      <c r="E101" s="211"/>
      <c r="F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s="1" customFormat="1" x14ac:dyDescent="0.25">
      <c r="A102" s="3"/>
      <c r="B102" s="3"/>
      <c r="C102" s="201"/>
      <c r="D102" s="201"/>
      <c r="E102" s="211"/>
      <c r="F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s="1" customFormat="1" x14ac:dyDescent="0.25">
      <c r="B103" s="3"/>
      <c r="C103" s="201"/>
      <c r="D103" s="201"/>
      <c r="E103" s="211"/>
      <c r="F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s="1" customFormat="1" x14ac:dyDescent="0.25">
      <c r="B104" s="335" t="s">
        <v>0</v>
      </c>
      <c r="C104" s="336"/>
      <c r="D104" s="336"/>
      <c r="E104" s="336"/>
      <c r="F104" s="336"/>
      <c r="G104" s="336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s="1" customFormat="1" x14ac:dyDescent="0.25">
      <c r="B105" s="335" t="s">
        <v>241</v>
      </c>
      <c r="C105" s="336"/>
      <c r="D105" s="336"/>
      <c r="E105" s="336"/>
      <c r="F105" s="336"/>
      <c r="G105" s="336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s="1" customFormat="1" ht="17.25" x14ac:dyDescent="0.25">
      <c r="A106" s="1" t="s">
        <v>90</v>
      </c>
      <c r="B106" s="335" t="s">
        <v>242</v>
      </c>
      <c r="C106" s="337"/>
      <c r="D106" s="337"/>
      <c r="E106" s="337"/>
      <c r="F106" s="337"/>
      <c r="G106" s="337"/>
      <c r="H106" s="1" t="s">
        <v>90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s="1" customFormat="1" x14ac:dyDescent="0.25">
      <c r="B107" s="340" t="str">
        <f>B5</f>
        <v>For the Base Period &amp; True-Up Period Ending December 31, 2023</v>
      </c>
      <c r="C107" s="341"/>
      <c r="D107" s="341"/>
      <c r="E107" s="341"/>
      <c r="F107" s="341"/>
      <c r="G107" s="341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s="1" customFormat="1" x14ac:dyDescent="0.25">
      <c r="B108" s="339" t="s">
        <v>3</v>
      </c>
      <c r="C108" s="336"/>
      <c r="D108" s="336"/>
      <c r="E108" s="336"/>
      <c r="F108" s="336"/>
      <c r="G108" s="336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s="1" customFormat="1" x14ac:dyDescent="0.25">
      <c r="B109" s="188"/>
      <c r="C109" s="4"/>
      <c r="D109" s="4"/>
      <c r="E109" s="4"/>
      <c r="F109" s="4"/>
      <c r="G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s="1" customFormat="1" x14ac:dyDescent="0.25">
      <c r="A110" s="1" t="s">
        <v>4</v>
      </c>
      <c r="B110" s="3"/>
      <c r="C110" s="3"/>
      <c r="D110" s="3"/>
      <c r="E110" s="197"/>
      <c r="F110" s="3"/>
      <c r="H110" s="1" t="s">
        <v>4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s="1" customFormat="1" x14ac:dyDescent="0.25">
      <c r="A111" s="1" t="s">
        <v>6</v>
      </c>
      <c r="B111" s="4" t="s">
        <v>90</v>
      </c>
      <c r="C111" s="3"/>
      <c r="D111" s="3"/>
      <c r="E111" s="198" t="s">
        <v>8</v>
      </c>
      <c r="F111" s="3"/>
      <c r="G111" s="6" t="s">
        <v>9</v>
      </c>
      <c r="H111" s="1" t="s">
        <v>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s="1" customFormat="1" x14ac:dyDescent="0.25">
      <c r="B112" s="199" t="s">
        <v>323</v>
      </c>
      <c r="C112" s="228"/>
      <c r="D112" s="228"/>
      <c r="E112" s="228"/>
      <c r="F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s="1" customFormat="1" x14ac:dyDescent="0.25">
      <c r="A113" s="1">
        <v>1</v>
      </c>
      <c r="B113" s="229" t="s">
        <v>324</v>
      </c>
      <c r="C113" s="228"/>
      <c r="D113" s="228"/>
      <c r="E113" s="228"/>
      <c r="F113" s="3"/>
      <c r="H113" s="1">
        <f>A113</f>
        <v>1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s="1" customFormat="1" x14ac:dyDescent="0.25">
      <c r="A114" s="1">
        <f t="shared" ref="A114:A151" si="4">A113+1</f>
        <v>2</v>
      </c>
      <c r="B114" s="43" t="s">
        <v>325</v>
      </c>
      <c r="C114" s="228"/>
      <c r="D114" s="228"/>
      <c r="E114" s="230">
        <f>E182</f>
        <v>6056558.2936077248</v>
      </c>
      <c r="F114" s="110"/>
      <c r="G114" s="1" t="s">
        <v>326</v>
      </c>
      <c r="H114" s="1">
        <f t="shared" ref="H114:H151" si="5">H113+1</f>
        <v>2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1">
        <f t="shared" si="4"/>
        <v>3</v>
      </c>
      <c r="B115" s="43" t="s">
        <v>327</v>
      </c>
      <c r="C115" s="228"/>
      <c r="D115" s="228"/>
      <c r="E115" s="231">
        <f>E183</f>
        <v>9151.7252080767139</v>
      </c>
      <c r="F115" s="110"/>
      <c r="G115" s="1" t="s">
        <v>328</v>
      </c>
      <c r="H115" s="1">
        <f t="shared" si="5"/>
        <v>3</v>
      </c>
    </row>
    <row r="116" spans="1:24" x14ac:dyDescent="0.25">
      <c r="A116" s="1">
        <f t="shared" si="4"/>
        <v>4</v>
      </c>
      <c r="B116" s="43" t="s">
        <v>329</v>
      </c>
      <c r="C116" s="228"/>
      <c r="D116" s="228"/>
      <c r="E116" s="231">
        <f>E184</f>
        <v>67559.485194371402</v>
      </c>
      <c r="G116" s="1" t="s">
        <v>330</v>
      </c>
      <c r="H116" s="1">
        <f t="shared" si="5"/>
        <v>4</v>
      </c>
    </row>
    <row r="117" spans="1:24" x14ac:dyDescent="0.25">
      <c r="A117" s="1">
        <f t="shared" si="4"/>
        <v>5</v>
      </c>
      <c r="B117" s="43" t="s">
        <v>331</v>
      </c>
      <c r="C117" s="228"/>
      <c r="D117" s="228"/>
      <c r="E117" s="232">
        <f>E185</f>
        <v>196520.25768592002</v>
      </c>
      <c r="G117" s="1" t="s">
        <v>332</v>
      </c>
      <c r="H117" s="1">
        <f t="shared" si="5"/>
        <v>5</v>
      </c>
    </row>
    <row r="118" spans="1:24" x14ac:dyDescent="0.25">
      <c r="A118" s="1">
        <f t="shared" si="4"/>
        <v>6</v>
      </c>
      <c r="B118" s="43" t="s">
        <v>333</v>
      </c>
      <c r="C118" s="1"/>
      <c r="D118" s="1"/>
      <c r="E118" s="233">
        <f>SUM(E114:E117)</f>
        <v>6329789.7616960928</v>
      </c>
      <c r="F118" s="110"/>
      <c r="G118" s="1" t="s">
        <v>334</v>
      </c>
      <c r="H118" s="1">
        <f t="shared" si="5"/>
        <v>6</v>
      </c>
    </row>
    <row r="119" spans="1:24" x14ac:dyDescent="0.25">
      <c r="A119" s="1">
        <f t="shared" si="4"/>
        <v>7</v>
      </c>
      <c r="C119" s="1"/>
      <c r="D119" s="1"/>
      <c r="E119" s="138"/>
      <c r="G119" s="1"/>
      <c r="H119" s="1">
        <f t="shared" si="5"/>
        <v>7</v>
      </c>
    </row>
    <row r="120" spans="1:24" x14ac:dyDescent="0.25">
      <c r="A120" s="1">
        <f t="shared" si="4"/>
        <v>8</v>
      </c>
      <c r="B120" s="229" t="s">
        <v>335</v>
      </c>
      <c r="C120" s="1"/>
      <c r="D120" s="1"/>
      <c r="E120" s="138"/>
      <c r="G120" s="1"/>
      <c r="H120" s="1">
        <f t="shared" si="5"/>
        <v>8</v>
      </c>
    </row>
    <row r="121" spans="1:24" x14ac:dyDescent="0.25">
      <c r="A121" s="1">
        <f t="shared" si="4"/>
        <v>9</v>
      </c>
      <c r="B121" s="43" t="s">
        <v>336</v>
      </c>
      <c r="C121" s="1"/>
      <c r="D121" s="1"/>
      <c r="E121" s="45">
        <v>0</v>
      </c>
      <c r="F121" s="110"/>
      <c r="G121" s="1" t="s">
        <v>337</v>
      </c>
      <c r="H121" s="1">
        <f t="shared" si="5"/>
        <v>9</v>
      </c>
    </row>
    <row r="122" spans="1:24" x14ac:dyDescent="0.25">
      <c r="A122" s="1">
        <f t="shared" si="4"/>
        <v>10</v>
      </c>
      <c r="B122" s="43" t="s">
        <v>338</v>
      </c>
      <c r="C122" s="1"/>
      <c r="D122" s="1"/>
      <c r="E122" s="234">
        <v>0</v>
      </c>
      <c r="G122" s="1" t="s">
        <v>339</v>
      </c>
      <c r="H122" s="1">
        <f t="shared" si="5"/>
        <v>10</v>
      </c>
    </row>
    <row r="123" spans="1:24" x14ac:dyDescent="0.25">
      <c r="A123" s="1">
        <f t="shared" si="4"/>
        <v>11</v>
      </c>
      <c r="B123" s="43" t="s">
        <v>340</v>
      </c>
      <c r="C123" s="1"/>
      <c r="D123" s="1"/>
      <c r="E123" s="235">
        <f>SUM(E121:E122)</f>
        <v>0</v>
      </c>
      <c r="F123" s="110"/>
      <c r="G123" s="1" t="s">
        <v>341</v>
      </c>
      <c r="H123" s="1">
        <f t="shared" si="5"/>
        <v>11</v>
      </c>
    </row>
    <row r="124" spans="1:24" x14ac:dyDescent="0.25">
      <c r="A124" s="1">
        <f t="shared" si="4"/>
        <v>12</v>
      </c>
      <c r="B124" s="43"/>
      <c r="C124" s="1"/>
      <c r="D124" s="1"/>
      <c r="E124" s="211"/>
      <c r="G124" s="1"/>
      <c r="H124" s="1">
        <f t="shared" si="5"/>
        <v>12</v>
      </c>
    </row>
    <row r="125" spans="1:24" x14ac:dyDescent="0.25">
      <c r="A125" s="1">
        <f t="shared" si="4"/>
        <v>13</v>
      </c>
      <c r="B125" s="229" t="s">
        <v>342</v>
      </c>
      <c r="E125" s="138"/>
      <c r="G125" s="1"/>
      <c r="H125" s="1">
        <f t="shared" si="5"/>
        <v>13</v>
      </c>
    </row>
    <row r="126" spans="1:24" ht="18.75" x14ac:dyDescent="0.25">
      <c r="A126" s="1">
        <f t="shared" si="4"/>
        <v>14</v>
      </c>
      <c r="B126" s="3" t="s">
        <v>343</v>
      </c>
      <c r="C126" s="1"/>
      <c r="D126" s="1"/>
      <c r="E126" s="48">
        <v>-1117204.7588902973</v>
      </c>
      <c r="G126" s="1" t="s">
        <v>344</v>
      </c>
      <c r="H126" s="1">
        <f t="shared" si="5"/>
        <v>14</v>
      </c>
      <c r="J126" s="301"/>
    </row>
    <row r="127" spans="1:24" x14ac:dyDescent="0.25">
      <c r="A127" s="1">
        <f t="shared" si="4"/>
        <v>15</v>
      </c>
      <c r="B127" s="3" t="s">
        <v>345</v>
      </c>
      <c r="C127" s="1"/>
      <c r="D127" s="1"/>
      <c r="E127" s="204">
        <v>0</v>
      </c>
      <c r="G127" s="1" t="s">
        <v>346</v>
      </c>
      <c r="H127" s="1">
        <f t="shared" si="5"/>
        <v>15</v>
      </c>
    </row>
    <row r="128" spans="1:24" x14ac:dyDescent="0.25">
      <c r="A128" s="1">
        <f t="shared" si="4"/>
        <v>16</v>
      </c>
      <c r="B128" s="43" t="s">
        <v>347</v>
      </c>
      <c r="C128" s="1"/>
      <c r="D128" s="1"/>
      <c r="E128" s="233">
        <f>SUM(E126:E127)</f>
        <v>-1117204.7588902973</v>
      </c>
      <c r="G128" s="1" t="s">
        <v>348</v>
      </c>
      <c r="H128" s="1">
        <f t="shared" si="5"/>
        <v>16</v>
      </c>
    </row>
    <row r="129" spans="1:10" x14ac:dyDescent="0.25">
      <c r="A129" s="1">
        <f t="shared" si="4"/>
        <v>17</v>
      </c>
      <c r="C129" s="1"/>
      <c r="D129" s="1"/>
      <c r="E129" s="202"/>
      <c r="G129" s="1"/>
      <c r="H129" s="1">
        <f t="shared" si="5"/>
        <v>17</v>
      </c>
    </row>
    <row r="130" spans="1:10" x14ac:dyDescent="0.25">
      <c r="A130" s="1">
        <f t="shared" si="4"/>
        <v>18</v>
      </c>
      <c r="B130" s="229" t="s">
        <v>349</v>
      </c>
      <c r="C130" s="1"/>
      <c r="D130" s="1"/>
      <c r="E130" s="202"/>
      <c r="G130" s="1"/>
      <c r="H130" s="1">
        <f t="shared" si="5"/>
        <v>18</v>
      </c>
    </row>
    <row r="131" spans="1:10" x14ac:dyDescent="0.25">
      <c r="A131" s="1">
        <f t="shared" si="4"/>
        <v>19</v>
      </c>
      <c r="B131" s="43" t="s">
        <v>350</v>
      </c>
      <c r="C131" s="1"/>
      <c r="D131" s="1"/>
      <c r="E131" s="230">
        <v>51953.597307497468</v>
      </c>
      <c r="F131" s="110"/>
      <c r="G131" s="1" t="s">
        <v>351</v>
      </c>
      <c r="H131" s="1">
        <f t="shared" si="5"/>
        <v>19</v>
      </c>
    </row>
    <row r="132" spans="1:10" x14ac:dyDescent="0.25">
      <c r="A132" s="1">
        <f t="shared" si="4"/>
        <v>20</v>
      </c>
      <c r="B132" s="43" t="s">
        <v>352</v>
      </c>
      <c r="C132" s="1"/>
      <c r="D132" s="1"/>
      <c r="E132" s="231">
        <v>38860.273206051555</v>
      </c>
      <c r="F132" s="110"/>
      <c r="G132" s="1" t="s">
        <v>353</v>
      </c>
      <c r="H132" s="1">
        <f t="shared" si="5"/>
        <v>20</v>
      </c>
    </row>
    <row r="133" spans="1:10" x14ac:dyDescent="0.25">
      <c r="A133" s="1">
        <f t="shared" si="4"/>
        <v>21</v>
      </c>
      <c r="B133" s="43" t="s">
        <v>354</v>
      </c>
      <c r="C133" s="1"/>
      <c r="D133" s="1"/>
      <c r="E133" s="232">
        <v>27242.126729858512</v>
      </c>
      <c r="F133" s="4"/>
      <c r="G133" s="1" t="s">
        <v>355</v>
      </c>
      <c r="H133" s="1">
        <f t="shared" si="5"/>
        <v>21</v>
      </c>
    </row>
    <row r="134" spans="1:10" x14ac:dyDescent="0.25">
      <c r="A134" s="1">
        <f t="shared" si="4"/>
        <v>22</v>
      </c>
      <c r="B134" s="43" t="s">
        <v>356</v>
      </c>
      <c r="E134" s="233">
        <f>SUM(E131:E133)</f>
        <v>118055.99724340753</v>
      </c>
      <c r="F134" s="4"/>
      <c r="G134" s="1" t="s">
        <v>87</v>
      </c>
      <c r="H134" s="1">
        <f t="shared" si="5"/>
        <v>22</v>
      </c>
    </row>
    <row r="135" spans="1:10" x14ac:dyDescent="0.25">
      <c r="A135" s="1">
        <f t="shared" si="4"/>
        <v>23</v>
      </c>
      <c r="B135" s="43"/>
      <c r="E135" s="138"/>
      <c r="G135" s="1"/>
      <c r="H135" s="1">
        <f t="shared" si="5"/>
        <v>23</v>
      </c>
    </row>
    <row r="136" spans="1:10" x14ac:dyDescent="0.25">
      <c r="A136" s="1">
        <f t="shared" si="4"/>
        <v>24</v>
      </c>
      <c r="B136" s="43" t="s">
        <v>357</v>
      </c>
      <c r="E136" s="45">
        <v>0</v>
      </c>
      <c r="G136" s="1" t="s">
        <v>358</v>
      </c>
      <c r="H136" s="1">
        <f t="shared" si="5"/>
        <v>24</v>
      </c>
    </row>
    <row r="137" spans="1:10" x14ac:dyDescent="0.25">
      <c r="A137" s="1">
        <f t="shared" si="4"/>
        <v>25</v>
      </c>
      <c r="B137" s="43" t="s">
        <v>359</v>
      </c>
      <c r="E137" s="237">
        <v>-10662.770719500901</v>
      </c>
      <c r="G137" s="1" t="s">
        <v>360</v>
      </c>
      <c r="H137" s="1">
        <f t="shared" si="5"/>
        <v>25</v>
      </c>
    </row>
    <row r="138" spans="1:10" x14ac:dyDescent="0.25">
      <c r="A138" s="1">
        <f t="shared" si="4"/>
        <v>26</v>
      </c>
      <c r="B138" s="43"/>
      <c r="E138" s="138"/>
      <c r="G138" s="1"/>
      <c r="H138" s="1">
        <f t="shared" si="5"/>
        <v>26</v>
      </c>
    </row>
    <row r="139" spans="1:10" ht="16.5" thickBot="1" x14ac:dyDescent="0.3">
      <c r="A139" s="1">
        <f t="shared" si="4"/>
        <v>27</v>
      </c>
      <c r="B139" s="43" t="s">
        <v>361</v>
      </c>
      <c r="E139" s="220">
        <f>E136+E134+E128+E123+E118+E137</f>
        <v>5319978.2293297015</v>
      </c>
      <c r="F139" s="4"/>
      <c r="G139" s="1" t="s">
        <v>362</v>
      </c>
      <c r="H139" s="1">
        <f t="shared" si="5"/>
        <v>27</v>
      </c>
      <c r="J139" s="15"/>
    </row>
    <row r="140" spans="1:10" ht="16.5" thickTop="1" x14ac:dyDescent="0.25">
      <c r="A140" s="1">
        <f t="shared" si="4"/>
        <v>28</v>
      </c>
      <c r="B140" s="43"/>
      <c r="E140" s="62"/>
      <c r="G140" s="1"/>
      <c r="H140" s="1">
        <f t="shared" si="5"/>
        <v>28</v>
      </c>
    </row>
    <row r="141" spans="1:10" ht="18.75" x14ac:dyDescent="0.25">
      <c r="A141" s="1">
        <f t="shared" si="4"/>
        <v>29</v>
      </c>
      <c r="B141" s="199" t="s">
        <v>363</v>
      </c>
      <c r="E141" s="62"/>
      <c r="G141" s="1"/>
      <c r="H141" s="1">
        <f t="shared" si="5"/>
        <v>29</v>
      </c>
    </row>
    <row r="142" spans="1:10" x14ac:dyDescent="0.25">
      <c r="A142" s="1">
        <f t="shared" si="4"/>
        <v>30</v>
      </c>
      <c r="B142" s="43" t="s">
        <v>364</v>
      </c>
      <c r="E142" s="48">
        <f>E191</f>
        <v>0</v>
      </c>
      <c r="G142" s="1" t="s">
        <v>365</v>
      </c>
      <c r="H142" s="1">
        <f t="shared" si="5"/>
        <v>30</v>
      </c>
    </row>
    <row r="143" spans="1:10" x14ac:dyDescent="0.25">
      <c r="A143" s="1">
        <f t="shared" si="4"/>
        <v>31</v>
      </c>
      <c r="B143" s="43" t="s">
        <v>366</v>
      </c>
      <c r="E143" s="203">
        <v>0</v>
      </c>
      <c r="G143" s="1" t="s">
        <v>367</v>
      </c>
      <c r="H143" s="1">
        <f t="shared" si="5"/>
        <v>31</v>
      </c>
    </row>
    <row r="144" spans="1:10" ht="16.5" thickBot="1" x14ac:dyDescent="0.3">
      <c r="A144" s="1">
        <f t="shared" si="4"/>
        <v>32</v>
      </c>
      <c r="B144" s="3" t="s">
        <v>368</v>
      </c>
      <c r="E144" s="65">
        <f>SUM(E142:E143)</f>
        <v>0</v>
      </c>
      <c r="G144" s="1" t="s">
        <v>120</v>
      </c>
      <c r="H144" s="1">
        <f t="shared" si="5"/>
        <v>32</v>
      </c>
    </row>
    <row r="145" spans="1:24" ht="16.5" thickTop="1" x14ac:dyDescent="0.25">
      <c r="A145" s="1">
        <f t="shared" si="4"/>
        <v>33</v>
      </c>
      <c r="B145" s="43"/>
      <c r="E145" s="62"/>
      <c r="G145" s="1"/>
      <c r="H145" s="1">
        <f t="shared" si="5"/>
        <v>33</v>
      </c>
    </row>
    <row r="146" spans="1:24" ht="18.75" x14ac:dyDescent="0.25">
      <c r="A146" s="1">
        <f t="shared" si="4"/>
        <v>34</v>
      </c>
      <c r="B146" s="199" t="s">
        <v>369</v>
      </c>
      <c r="E146" s="62"/>
      <c r="G146" s="1"/>
      <c r="H146" s="1">
        <f t="shared" si="5"/>
        <v>34</v>
      </c>
    </row>
    <row r="147" spans="1:24" s="1" customFormat="1" x14ac:dyDescent="0.25">
      <c r="A147" s="1">
        <f t="shared" si="4"/>
        <v>35</v>
      </c>
      <c r="B147" s="43" t="s">
        <v>370</v>
      </c>
      <c r="C147" s="3"/>
      <c r="D147" s="3"/>
      <c r="E147" s="48">
        <v>0</v>
      </c>
      <c r="F147" s="3"/>
      <c r="G147" s="1" t="s">
        <v>371</v>
      </c>
      <c r="H147" s="1">
        <f t="shared" si="5"/>
        <v>35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s="1" customFormat="1" x14ac:dyDescent="0.25">
      <c r="A148" s="1">
        <f t="shared" si="4"/>
        <v>36</v>
      </c>
      <c r="B148" s="3" t="s">
        <v>372</v>
      </c>
      <c r="C148" s="3"/>
      <c r="D148" s="3"/>
      <c r="E148" s="204">
        <v>0</v>
      </c>
      <c r="F148" s="3"/>
      <c r="G148" s="1" t="s">
        <v>373</v>
      </c>
      <c r="H148" s="1">
        <f t="shared" si="5"/>
        <v>36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s="1" customFormat="1" ht="16.5" thickBot="1" x14ac:dyDescent="0.3">
      <c r="A149" s="1">
        <f t="shared" si="4"/>
        <v>37</v>
      </c>
      <c r="B149" s="3" t="s">
        <v>374</v>
      </c>
      <c r="C149" s="3"/>
      <c r="D149" s="3"/>
      <c r="E149" s="65">
        <f>SUM(E147:E148)</f>
        <v>0</v>
      </c>
      <c r="F149" s="3"/>
      <c r="G149" s="1" t="s">
        <v>375</v>
      </c>
      <c r="H149" s="1">
        <f t="shared" si="5"/>
        <v>37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s="1" customFormat="1" ht="16.5" thickTop="1" x14ac:dyDescent="0.25">
      <c r="A150" s="1">
        <f t="shared" si="4"/>
        <v>38</v>
      </c>
      <c r="B150" s="43"/>
      <c r="C150" s="3"/>
      <c r="D150" s="3"/>
      <c r="E150" s="62"/>
      <c r="F150" s="3"/>
      <c r="H150" s="1">
        <f t="shared" si="5"/>
        <v>38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s="1" customFormat="1" ht="19.5" thickBot="1" x14ac:dyDescent="0.3">
      <c r="A151" s="1">
        <f t="shared" si="4"/>
        <v>39</v>
      </c>
      <c r="B151" s="199" t="s">
        <v>376</v>
      </c>
      <c r="C151" s="3"/>
      <c r="D151" s="3"/>
      <c r="E151" s="238">
        <v>0</v>
      </c>
      <c r="F151" s="3"/>
      <c r="G151" s="1" t="s">
        <v>377</v>
      </c>
      <c r="H151" s="1">
        <f t="shared" si="5"/>
        <v>39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s="1" customFormat="1" ht="16.5" thickTop="1" x14ac:dyDescent="0.25">
      <c r="B152" s="43"/>
      <c r="C152" s="3"/>
      <c r="D152" s="3"/>
      <c r="E152" s="62"/>
      <c r="F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s="1" customFormat="1" x14ac:dyDescent="0.25">
      <c r="B153" s="43"/>
      <c r="C153" s="3"/>
      <c r="D153" s="3"/>
      <c r="E153" s="62"/>
      <c r="F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s="1" customFormat="1" ht="18.75" x14ac:dyDescent="0.25">
      <c r="A154" s="212">
        <v>1</v>
      </c>
      <c r="B154" s="43" t="s">
        <v>378</v>
      </c>
      <c r="C154" s="3"/>
      <c r="D154" s="3"/>
      <c r="E154" s="62"/>
      <c r="F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s="1" customFormat="1" ht="18.75" x14ac:dyDescent="0.25">
      <c r="A155" s="212">
        <v>2</v>
      </c>
      <c r="B155" s="3" t="s">
        <v>320</v>
      </c>
      <c r="C155" s="3"/>
      <c r="D155" s="3"/>
      <c r="E155" s="62"/>
      <c r="F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s="1" customFormat="1" x14ac:dyDescent="0.25">
      <c r="B156" s="4"/>
      <c r="C156" s="3"/>
      <c r="D156" s="3"/>
      <c r="E156" s="62"/>
      <c r="F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s="1" customFormat="1" x14ac:dyDescent="0.25">
      <c r="B157" s="4"/>
      <c r="C157" s="3"/>
      <c r="D157" s="3"/>
      <c r="E157" s="62"/>
      <c r="F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s="1" customFormat="1" x14ac:dyDescent="0.25">
      <c r="B158" s="335" t="s">
        <v>0</v>
      </c>
      <c r="C158" s="336"/>
      <c r="D158" s="336"/>
      <c r="E158" s="336"/>
      <c r="F158" s="336"/>
      <c r="G158" s="336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s="1" customFormat="1" x14ac:dyDescent="0.25">
      <c r="A159" s="1" t="s">
        <v>90</v>
      </c>
      <c r="B159" s="335" t="s">
        <v>241</v>
      </c>
      <c r="C159" s="336"/>
      <c r="D159" s="336"/>
      <c r="E159" s="336"/>
      <c r="F159" s="336"/>
      <c r="G159" s="33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s="1" customFormat="1" ht="17.25" x14ac:dyDescent="0.25">
      <c r="B160" s="335" t="s">
        <v>242</v>
      </c>
      <c r="C160" s="337"/>
      <c r="D160" s="337"/>
      <c r="E160" s="337"/>
      <c r="F160" s="337"/>
      <c r="G160" s="33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s="1" customFormat="1" x14ac:dyDescent="0.25">
      <c r="B161" s="340" t="str">
        <f>B5</f>
        <v>For the Base Period &amp; True-Up Period Ending December 31, 2023</v>
      </c>
      <c r="C161" s="341"/>
      <c r="D161" s="341"/>
      <c r="E161" s="341"/>
      <c r="F161" s="341"/>
      <c r="G161" s="341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s="1" customFormat="1" x14ac:dyDescent="0.25">
      <c r="B162" s="339" t="s">
        <v>3</v>
      </c>
      <c r="C162" s="336"/>
      <c r="D162" s="336"/>
      <c r="E162" s="336"/>
      <c r="F162" s="336"/>
      <c r="G162" s="336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1"/>
      <c r="B163" s="30"/>
    </row>
    <row r="164" spans="1:24" x14ac:dyDescent="0.25">
      <c r="A164" s="1" t="s">
        <v>4</v>
      </c>
      <c r="E164" s="197"/>
      <c r="G164" s="1"/>
      <c r="H164" s="1" t="s">
        <v>4</v>
      </c>
    </row>
    <row r="165" spans="1:24" x14ac:dyDescent="0.25">
      <c r="A165" s="1" t="s">
        <v>6</v>
      </c>
      <c r="B165" s="4" t="s">
        <v>90</v>
      </c>
      <c r="E165" s="198" t="s">
        <v>8</v>
      </c>
      <c r="G165" s="6" t="s">
        <v>9</v>
      </c>
      <c r="H165" s="1" t="s">
        <v>6</v>
      </c>
    </row>
    <row r="166" spans="1:24" x14ac:dyDescent="0.25">
      <c r="A166" s="1"/>
      <c r="B166" s="199" t="s">
        <v>379</v>
      </c>
      <c r="E166" s="197"/>
      <c r="G166" s="1"/>
    </row>
    <row r="167" spans="1:24" x14ac:dyDescent="0.25">
      <c r="A167" s="1">
        <v>1</v>
      </c>
      <c r="B167" s="229" t="s">
        <v>380</v>
      </c>
      <c r="E167" s="197"/>
      <c r="G167" s="1"/>
      <c r="H167" s="1">
        <f>A167</f>
        <v>1</v>
      </c>
    </row>
    <row r="168" spans="1:24" x14ac:dyDescent="0.25">
      <c r="A168" s="1">
        <f t="shared" ref="A168:A191" si="6">A167+1</f>
        <v>2</v>
      </c>
      <c r="B168" s="43" t="s">
        <v>325</v>
      </c>
      <c r="E168" s="48">
        <v>7990057.3968355898</v>
      </c>
      <c r="F168" s="110"/>
      <c r="G168" s="1" t="s">
        <v>381</v>
      </c>
      <c r="H168" s="1">
        <f t="shared" ref="H168:H191" si="7">H167+1</f>
        <v>2</v>
      </c>
      <c r="J168" s="239"/>
    </row>
    <row r="169" spans="1:24" x14ac:dyDescent="0.25">
      <c r="A169" s="1">
        <f t="shared" si="6"/>
        <v>3</v>
      </c>
      <c r="B169" s="43" t="s">
        <v>382</v>
      </c>
      <c r="E169" s="203">
        <v>23810.070405144139</v>
      </c>
      <c r="F169" s="110"/>
      <c r="G169" s="1" t="s">
        <v>383</v>
      </c>
      <c r="H169" s="1">
        <f t="shared" si="7"/>
        <v>3</v>
      </c>
      <c r="J169" s="240"/>
    </row>
    <row r="170" spans="1:24" x14ac:dyDescent="0.25">
      <c r="A170" s="1">
        <f t="shared" si="6"/>
        <v>4</v>
      </c>
      <c r="B170" s="43" t="s">
        <v>329</v>
      </c>
      <c r="E170" s="203">
        <v>118679.32221898218</v>
      </c>
      <c r="F170" s="4"/>
      <c r="G170" s="1" t="s">
        <v>384</v>
      </c>
      <c r="H170" s="1">
        <f t="shared" si="7"/>
        <v>4</v>
      </c>
    </row>
    <row r="171" spans="1:24" x14ac:dyDescent="0.25">
      <c r="A171" s="1">
        <f t="shared" si="6"/>
        <v>5</v>
      </c>
      <c r="B171" s="43" t="s">
        <v>331</v>
      </c>
      <c r="C171" s="1"/>
      <c r="D171" s="1"/>
      <c r="E171" s="204">
        <v>336812.87323412113</v>
      </c>
      <c r="F171" s="4"/>
      <c r="G171" s="1" t="s">
        <v>385</v>
      </c>
      <c r="H171" s="1">
        <f t="shared" si="7"/>
        <v>5</v>
      </c>
    </row>
    <row r="172" spans="1:24" x14ac:dyDescent="0.25">
      <c r="A172" s="1">
        <f t="shared" si="6"/>
        <v>6</v>
      </c>
      <c r="B172" s="43" t="s">
        <v>386</v>
      </c>
      <c r="E172" s="233">
        <f>SUM(E168:E171)</f>
        <v>8469359.6626938377</v>
      </c>
      <c r="F172" s="110"/>
      <c r="G172" s="1" t="s">
        <v>334</v>
      </c>
      <c r="H172" s="1">
        <f t="shared" si="7"/>
        <v>6</v>
      </c>
      <c r="J172" s="240"/>
    </row>
    <row r="173" spans="1:24" x14ac:dyDescent="0.25">
      <c r="A173" s="1">
        <f t="shared" si="6"/>
        <v>7</v>
      </c>
      <c r="C173" s="1"/>
      <c r="D173" s="1"/>
      <c r="E173" s="197"/>
      <c r="G173" s="1"/>
      <c r="H173" s="1">
        <f t="shared" si="7"/>
        <v>7</v>
      </c>
    </row>
    <row r="174" spans="1:24" x14ac:dyDescent="0.25">
      <c r="A174" s="1">
        <f t="shared" si="6"/>
        <v>8</v>
      </c>
      <c r="B174" s="9" t="s">
        <v>387</v>
      </c>
      <c r="E174" s="197"/>
      <c r="G174" s="1"/>
      <c r="H174" s="1">
        <f t="shared" si="7"/>
        <v>8</v>
      </c>
    </row>
    <row r="175" spans="1:24" x14ac:dyDescent="0.25">
      <c r="A175" s="1">
        <f t="shared" si="6"/>
        <v>9</v>
      </c>
      <c r="B175" s="3" t="s">
        <v>388</v>
      </c>
      <c r="E175" s="48">
        <v>1933499.1032278647</v>
      </c>
      <c r="F175" s="110"/>
      <c r="G175" s="1" t="s">
        <v>389</v>
      </c>
      <c r="H175" s="1">
        <f t="shared" si="7"/>
        <v>9</v>
      </c>
    </row>
    <row r="176" spans="1:24" x14ac:dyDescent="0.25">
      <c r="A176" s="1">
        <f t="shared" si="6"/>
        <v>10</v>
      </c>
      <c r="B176" s="3" t="s">
        <v>390</v>
      </c>
      <c r="E176" s="203">
        <v>14658.345197067425</v>
      </c>
      <c r="F176" s="110"/>
      <c r="G176" s="1" t="s">
        <v>391</v>
      </c>
      <c r="H176" s="1">
        <f t="shared" si="7"/>
        <v>10</v>
      </c>
    </row>
    <row r="177" spans="1:24" x14ac:dyDescent="0.25">
      <c r="A177" s="1">
        <f t="shared" si="6"/>
        <v>11</v>
      </c>
      <c r="B177" s="3" t="s">
        <v>392</v>
      </c>
      <c r="E177" s="203">
        <v>51119.837024610781</v>
      </c>
      <c r="F177" s="4"/>
      <c r="G177" s="1" t="s">
        <v>393</v>
      </c>
      <c r="H177" s="1">
        <f t="shared" si="7"/>
        <v>11</v>
      </c>
    </row>
    <row r="178" spans="1:24" x14ac:dyDescent="0.25">
      <c r="A178" s="1">
        <f t="shared" si="6"/>
        <v>12</v>
      </c>
      <c r="B178" s="3" t="s">
        <v>394</v>
      </c>
      <c r="E178" s="204">
        <v>140292.61554820111</v>
      </c>
      <c r="F178" s="4"/>
      <c r="G178" s="1" t="s">
        <v>395</v>
      </c>
      <c r="H178" s="1">
        <f t="shared" si="7"/>
        <v>12</v>
      </c>
    </row>
    <row r="179" spans="1:24" s="1" customFormat="1" x14ac:dyDescent="0.25">
      <c r="A179" s="1">
        <f t="shared" si="6"/>
        <v>13</v>
      </c>
      <c r="B179" s="240" t="s">
        <v>396</v>
      </c>
      <c r="C179" s="240"/>
      <c r="D179" s="240"/>
      <c r="E179" s="233">
        <f>SUM(E175:E178)</f>
        <v>2139569.9009977439</v>
      </c>
      <c r="F179" s="110"/>
      <c r="G179" s="1" t="s">
        <v>397</v>
      </c>
      <c r="H179" s="1">
        <f t="shared" si="7"/>
        <v>13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s="1" customFormat="1" x14ac:dyDescent="0.25">
      <c r="A180" s="1">
        <f t="shared" si="6"/>
        <v>14</v>
      </c>
      <c r="B180" s="240"/>
      <c r="C180" s="240"/>
      <c r="D180" s="240"/>
      <c r="E180" s="202"/>
      <c r="F180" s="3"/>
      <c r="H180" s="1">
        <f t="shared" si="7"/>
        <v>14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s="1" customFormat="1" x14ac:dyDescent="0.25">
      <c r="A181" s="1">
        <f t="shared" si="6"/>
        <v>15</v>
      </c>
      <c r="B181" s="229" t="s">
        <v>324</v>
      </c>
      <c r="C181" s="240"/>
      <c r="D181" s="240"/>
      <c r="E181" s="202"/>
      <c r="F181" s="3"/>
      <c r="H181" s="1">
        <f t="shared" si="7"/>
        <v>15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s="1" customFormat="1" x14ac:dyDescent="0.25">
      <c r="A182" s="1">
        <f t="shared" si="6"/>
        <v>16</v>
      </c>
      <c r="B182" s="43" t="s">
        <v>325</v>
      </c>
      <c r="C182" s="3"/>
      <c r="D182" s="3"/>
      <c r="E182" s="62">
        <f>+E168-E175</f>
        <v>6056558.2936077248</v>
      </c>
      <c r="F182" s="110"/>
      <c r="G182" s="1" t="s">
        <v>398</v>
      </c>
      <c r="H182" s="1">
        <f t="shared" si="7"/>
        <v>16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s="1" customFormat="1" x14ac:dyDescent="0.25">
      <c r="A183" s="1">
        <f t="shared" si="6"/>
        <v>17</v>
      </c>
      <c r="B183" s="43" t="s">
        <v>327</v>
      </c>
      <c r="C183" s="3"/>
      <c r="D183" s="3"/>
      <c r="E183" s="202">
        <f>+E169-E176</f>
        <v>9151.7252080767139</v>
      </c>
      <c r="F183" s="110"/>
      <c r="G183" s="1" t="s">
        <v>399</v>
      </c>
      <c r="H183" s="1">
        <f t="shared" si="7"/>
        <v>17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s="1" customFormat="1" x14ac:dyDescent="0.25">
      <c r="A184" s="1">
        <f t="shared" si="6"/>
        <v>18</v>
      </c>
      <c r="B184" s="43" t="s">
        <v>329</v>
      </c>
      <c r="C184" s="3"/>
      <c r="D184" s="3"/>
      <c r="E184" s="202">
        <f>+E170-E177</f>
        <v>67559.485194371402</v>
      </c>
      <c r="F184" s="3"/>
      <c r="G184" s="1" t="s">
        <v>400</v>
      </c>
      <c r="H184" s="1">
        <f t="shared" si="7"/>
        <v>18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s="1" customFormat="1" x14ac:dyDescent="0.25">
      <c r="A185" s="1">
        <f t="shared" si="6"/>
        <v>19</v>
      </c>
      <c r="B185" s="43" t="s">
        <v>331</v>
      </c>
      <c r="C185" s="3"/>
      <c r="D185" s="3"/>
      <c r="E185" s="241">
        <f>+E171-E178</f>
        <v>196520.25768592002</v>
      </c>
      <c r="F185" s="3"/>
      <c r="G185" s="1" t="s">
        <v>401</v>
      </c>
      <c r="H185" s="1">
        <f t="shared" si="7"/>
        <v>19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s="1" customFormat="1" ht="16.5" thickBot="1" x14ac:dyDescent="0.3">
      <c r="A186" s="1">
        <f t="shared" si="6"/>
        <v>20</v>
      </c>
      <c r="B186" s="3" t="s">
        <v>333</v>
      </c>
      <c r="C186" s="3"/>
      <c r="D186" s="3"/>
      <c r="E186" s="65">
        <f>SUM(E182:E185)</f>
        <v>6329789.7616960928</v>
      </c>
      <c r="F186" s="110"/>
      <c r="G186" s="1" t="s">
        <v>402</v>
      </c>
      <c r="H186" s="1">
        <f t="shared" si="7"/>
        <v>20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s="1" customFormat="1" ht="16.5" thickTop="1" x14ac:dyDescent="0.25">
      <c r="A187" s="1">
        <f t="shared" si="6"/>
        <v>21</v>
      </c>
      <c r="B187" s="3"/>
      <c r="C187" s="3"/>
      <c r="D187" s="3"/>
      <c r="E187" s="62"/>
      <c r="F187" s="3"/>
      <c r="H187" s="1">
        <f t="shared" si="7"/>
        <v>21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s="1" customFormat="1" ht="18.75" x14ac:dyDescent="0.25">
      <c r="A188" s="1">
        <f t="shared" si="6"/>
        <v>22</v>
      </c>
      <c r="B188" s="199" t="s">
        <v>403</v>
      </c>
      <c r="C188" s="3"/>
      <c r="D188" s="3"/>
      <c r="E188" s="62"/>
      <c r="F188" s="3"/>
      <c r="H188" s="1">
        <f t="shared" si="7"/>
        <v>22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s="1" customFormat="1" x14ac:dyDescent="0.25">
      <c r="A189" s="1">
        <f t="shared" si="6"/>
        <v>23</v>
      </c>
      <c r="B189" s="43" t="s">
        <v>404</v>
      </c>
      <c r="C189" s="3"/>
      <c r="D189" s="3"/>
      <c r="E189" s="48">
        <v>0</v>
      </c>
      <c r="F189" s="3"/>
      <c r="G189" s="1" t="s">
        <v>405</v>
      </c>
      <c r="H189" s="1">
        <f t="shared" si="7"/>
        <v>23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s="1" customFormat="1" x14ac:dyDescent="0.25">
      <c r="A190" s="1">
        <f t="shared" si="6"/>
        <v>24</v>
      </c>
      <c r="B190" s="3" t="s">
        <v>406</v>
      </c>
      <c r="C190" s="3"/>
      <c r="D190" s="3"/>
      <c r="E190" s="204">
        <v>0</v>
      </c>
      <c r="F190" s="3"/>
      <c r="G190" s="1" t="s">
        <v>407</v>
      </c>
      <c r="H190" s="1">
        <f t="shared" si="7"/>
        <v>24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s="1" customFormat="1" ht="16.5" thickBot="1" x14ac:dyDescent="0.3">
      <c r="A191" s="1">
        <f t="shared" si="6"/>
        <v>25</v>
      </c>
      <c r="B191" s="43" t="s">
        <v>408</v>
      </c>
      <c r="C191" s="3"/>
      <c r="D191" s="3"/>
      <c r="E191" s="220">
        <f>E189-E190</f>
        <v>0</v>
      </c>
      <c r="F191" s="3"/>
      <c r="G191" s="1" t="s">
        <v>409</v>
      </c>
      <c r="H191" s="1">
        <f t="shared" si="7"/>
        <v>25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s="1" customFormat="1" ht="16.5" thickTop="1" x14ac:dyDescent="0.25">
      <c r="B192" s="43"/>
      <c r="C192" s="3"/>
      <c r="D192" s="3"/>
      <c r="E192" s="62"/>
      <c r="F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s="1" customFormat="1" x14ac:dyDescent="0.25">
      <c r="B193" s="43"/>
      <c r="C193" s="3"/>
      <c r="D193" s="3"/>
      <c r="E193" s="62"/>
      <c r="F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s="1" customFormat="1" ht="18.75" x14ac:dyDescent="0.25">
      <c r="A194" s="212">
        <v>1</v>
      </c>
      <c r="B194" s="3" t="s">
        <v>410</v>
      </c>
      <c r="C194" s="3"/>
      <c r="D194" s="3"/>
      <c r="E194" s="62"/>
      <c r="F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1"/>
      <c r="E195" s="62"/>
      <c r="G195" s="1"/>
    </row>
    <row r="198" spans="1:24" x14ac:dyDescent="0.25">
      <c r="E198" s="246"/>
    </row>
    <row r="200" spans="1:24" x14ac:dyDescent="0.25">
      <c r="E200" s="15"/>
    </row>
  </sheetData>
  <mergeCells count="20">
    <mergeCell ref="B161:G161"/>
    <mergeCell ref="B162:G162"/>
    <mergeCell ref="B106:G106"/>
    <mergeCell ref="B107:G107"/>
    <mergeCell ref="B108:G108"/>
    <mergeCell ref="B158:G158"/>
    <mergeCell ref="B159:G159"/>
    <mergeCell ref="B160:G160"/>
    <mergeCell ref="B105:G105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4:G104"/>
  </mergeCells>
  <printOptions horizontalCentered="1"/>
  <pageMargins left="0.5" right="0.5" top="0.5" bottom="0.5" header="0.25" footer="0.25"/>
  <pageSetup scale="52" fitToHeight="0" orientation="portrait" r:id="rId1"/>
  <headerFooter scaleWithDoc="0" alignWithMargins="0">
    <oddHeader>&amp;C&amp;"Times New Roman,Bold"&amp;8AS FILED</oddHeader>
    <oddFooter>&amp;L&amp;A&amp;C&amp;"Times New Roman,Regular"&amp;10Page 4.&amp;P&amp;R&amp;F</oddFooter>
  </headerFooter>
  <rowBreaks count="3" manualBreakCount="3">
    <brk id="45" max="7" man="1"/>
    <brk id="102" max="7" man="1"/>
    <brk id="15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7E4E-A047-4F83-8BF9-FF32E8F83079}">
  <dimension ref="A2:AH268"/>
  <sheetViews>
    <sheetView topLeftCell="A137" zoomScale="80" zoomScaleNormal="80" workbookViewId="0">
      <selection activeCell="B188" sqref="B188"/>
    </sheetView>
  </sheetViews>
  <sheetFormatPr defaultColWidth="8.85546875" defaultRowHeight="15.75" x14ac:dyDescent="0.25"/>
  <cols>
    <col min="1" max="1" width="5.140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85546875" style="3" customWidth="1"/>
    <col min="8" max="8" width="1.5703125" style="3" customWidth="1"/>
    <col min="9" max="9" width="46" style="40" customWidth="1"/>
    <col min="10" max="10" width="5.140625" style="3" customWidth="1"/>
    <col min="11" max="11" width="16.140625" style="3" bestFit="1" customWidth="1"/>
    <col min="12" max="12" width="10.42578125" style="3" bestFit="1" customWidth="1"/>
    <col min="13" max="16384" width="8.85546875" style="3"/>
  </cols>
  <sheetData>
    <row r="2" spans="1:10" x14ac:dyDescent="0.25">
      <c r="B2" s="335" t="s">
        <v>0</v>
      </c>
      <c r="C2" s="335"/>
      <c r="D2" s="335"/>
      <c r="E2" s="335"/>
      <c r="F2" s="335"/>
      <c r="G2" s="335"/>
      <c r="H2" s="335"/>
      <c r="I2" s="335"/>
      <c r="J2" s="1"/>
    </row>
    <row r="3" spans="1:10" x14ac:dyDescent="0.25">
      <c r="B3" s="335" t="s">
        <v>1</v>
      </c>
      <c r="C3" s="335"/>
      <c r="D3" s="335"/>
      <c r="E3" s="335"/>
      <c r="F3" s="335"/>
      <c r="G3" s="335"/>
      <c r="H3" s="335"/>
      <c r="I3" s="335"/>
      <c r="J3" s="1"/>
    </row>
    <row r="4" spans="1:10" x14ac:dyDescent="0.25">
      <c r="B4" s="335" t="s">
        <v>2</v>
      </c>
      <c r="C4" s="335"/>
      <c r="D4" s="335"/>
      <c r="E4" s="335"/>
      <c r="F4" s="335"/>
      <c r="G4" s="335"/>
      <c r="H4" s="335"/>
      <c r="I4" s="335"/>
      <c r="J4" s="1"/>
    </row>
    <row r="5" spans="1:10" x14ac:dyDescent="0.25">
      <c r="B5" s="340" t="s">
        <v>447</v>
      </c>
      <c r="C5" s="340"/>
      <c r="D5" s="340"/>
      <c r="E5" s="340"/>
      <c r="F5" s="340"/>
      <c r="G5" s="340"/>
      <c r="H5" s="340"/>
      <c r="I5" s="340"/>
      <c r="J5" s="1"/>
    </row>
    <row r="6" spans="1:10" x14ac:dyDescent="0.25">
      <c r="B6" s="339" t="s">
        <v>3</v>
      </c>
      <c r="C6" s="336"/>
      <c r="D6" s="336"/>
      <c r="E6" s="336"/>
      <c r="F6" s="336"/>
      <c r="G6" s="336"/>
      <c r="H6" s="336"/>
      <c r="I6" s="336"/>
      <c r="J6" s="1"/>
    </row>
    <row r="7" spans="1:10" x14ac:dyDescent="0.25">
      <c r="B7" s="1"/>
      <c r="C7" s="1"/>
      <c r="D7" s="1"/>
      <c r="E7" s="1"/>
      <c r="F7" s="1"/>
      <c r="G7" s="1"/>
      <c r="H7" s="1"/>
      <c r="I7" s="5"/>
      <c r="J7" s="1"/>
    </row>
    <row r="8" spans="1:10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0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0" x14ac:dyDescent="0.25">
      <c r="B10" s="1"/>
      <c r="C10" s="1"/>
      <c r="D10" s="1"/>
      <c r="E10" s="1"/>
      <c r="F10" s="1"/>
      <c r="G10" s="1"/>
      <c r="H10" s="1"/>
      <c r="I10" s="5"/>
      <c r="J10" s="1"/>
    </row>
    <row r="11" spans="1:10" x14ac:dyDescent="0.25">
      <c r="A11" s="1">
        <v>1</v>
      </c>
      <c r="B11" s="9" t="s">
        <v>10</v>
      </c>
      <c r="I11" s="5"/>
      <c r="J11" s="1">
        <f>A11</f>
        <v>1</v>
      </c>
    </row>
    <row r="12" spans="1:10" x14ac:dyDescent="0.25">
      <c r="A12" s="1">
        <f>A11+1</f>
        <v>2</v>
      </c>
      <c r="B12" s="3" t="s">
        <v>11</v>
      </c>
      <c r="E12" s="1" t="s">
        <v>12</v>
      </c>
      <c r="G12" s="10">
        <v>8350000</v>
      </c>
      <c r="H12" s="2"/>
      <c r="I12" s="11"/>
      <c r="J12" s="1">
        <f>J11+1</f>
        <v>2</v>
      </c>
    </row>
    <row r="13" spans="1:10" x14ac:dyDescent="0.25">
      <c r="A13" s="1">
        <f t="shared" ref="A13:A52" si="0">A12+1</f>
        <v>3</v>
      </c>
      <c r="B13" s="3" t="s">
        <v>13</v>
      </c>
      <c r="E13" s="1" t="s">
        <v>14</v>
      </c>
      <c r="G13" s="12">
        <v>0</v>
      </c>
      <c r="H13" s="2"/>
      <c r="I13" s="11"/>
      <c r="J13" s="1">
        <f t="shared" ref="J13:J52" si="1">J12+1</f>
        <v>3</v>
      </c>
    </row>
    <row r="14" spans="1:10" x14ac:dyDescent="0.25">
      <c r="A14" s="1">
        <f t="shared" si="0"/>
        <v>4</v>
      </c>
      <c r="B14" s="3" t="s">
        <v>15</v>
      </c>
      <c r="E14" s="1" t="s">
        <v>16</v>
      </c>
      <c r="G14" s="12">
        <v>400000</v>
      </c>
      <c r="H14" s="2"/>
      <c r="I14" s="11"/>
      <c r="J14" s="1">
        <f t="shared" si="1"/>
        <v>4</v>
      </c>
    </row>
    <row r="15" spans="1:10" x14ac:dyDescent="0.25">
      <c r="A15" s="1">
        <f t="shared" si="0"/>
        <v>5</v>
      </c>
      <c r="B15" s="3" t="s">
        <v>17</v>
      </c>
      <c r="E15" s="1" t="s">
        <v>18</v>
      </c>
      <c r="G15" s="12">
        <v>0</v>
      </c>
      <c r="H15" s="2"/>
      <c r="I15" s="11"/>
      <c r="J15" s="1">
        <f t="shared" si="1"/>
        <v>5</v>
      </c>
    </row>
    <row r="16" spans="1:10" x14ac:dyDescent="0.25">
      <c r="A16" s="1">
        <f t="shared" si="0"/>
        <v>6</v>
      </c>
      <c r="B16" s="3" t="s">
        <v>19</v>
      </c>
      <c r="E16" s="1" t="s">
        <v>20</v>
      </c>
      <c r="G16" s="13">
        <v>-29212.842000000001</v>
      </c>
      <c r="H16" s="2"/>
      <c r="I16" s="11"/>
      <c r="J16" s="1">
        <f t="shared" si="1"/>
        <v>6</v>
      </c>
    </row>
    <row r="17" spans="1:11" x14ac:dyDescent="0.25">
      <c r="A17" s="1">
        <f t="shared" si="0"/>
        <v>7</v>
      </c>
      <c r="B17" s="3" t="s">
        <v>21</v>
      </c>
      <c r="G17" s="190">
        <f>SUM(G12:G16)</f>
        <v>8720787.1579999998</v>
      </c>
      <c r="H17" s="15"/>
      <c r="I17" s="5" t="s">
        <v>22</v>
      </c>
      <c r="J17" s="1">
        <f t="shared" si="1"/>
        <v>7</v>
      </c>
      <c r="K17" s="15"/>
    </row>
    <row r="18" spans="1:11" x14ac:dyDescent="0.25">
      <c r="A18" s="1">
        <f t="shared" si="0"/>
        <v>8</v>
      </c>
      <c r="I18" s="5"/>
      <c r="J18" s="1">
        <f t="shared" si="1"/>
        <v>8</v>
      </c>
    </row>
    <row r="19" spans="1:11" x14ac:dyDescent="0.25">
      <c r="A19" s="1">
        <f t="shared" si="0"/>
        <v>9</v>
      </c>
      <c r="B19" s="9" t="s">
        <v>23</v>
      </c>
      <c r="G19" s="16"/>
      <c r="H19" s="16"/>
      <c r="I19" s="5"/>
      <c r="J19" s="1">
        <f t="shared" si="1"/>
        <v>9</v>
      </c>
    </row>
    <row r="20" spans="1:11" x14ac:dyDescent="0.25">
      <c r="A20" s="1">
        <f t="shared" si="0"/>
        <v>10</v>
      </c>
      <c r="B20" s="3" t="s">
        <v>24</v>
      </c>
      <c r="E20" s="1" t="s">
        <v>25</v>
      </c>
      <c r="G20" s="10">
        <v>340601.527</v>
      </c>
      <c r="H20" s="2"/>
      <c r="I20" s="11"/>
      <c r="J20" s="1">
        <f t="shared" si="1"/>
        <v>10</v>
      </c>
    </row>
    <row r="21" spans="1:11" x14ac:dyDescent="0.25">
      <c r="A21" s="1">
        <f t="shared" si="0"/>
        <v>11</v>
      </c>
      <c r="B21" s="3" t="s">
        <v>26</v>
      </c>
      <c r="E21" s="1" t="s">
        <v>27</v>
      </c>
      <c r="G21" s="12">
        <v>6103.5349999999999</v>
      </c>
      <c r="H21" s="2"/>
      <c r="I21" s="11"/>
      <c r="J21" s="1">
        <f t="shared" si="1"/>
        <v>11</v>
      </c>
    </row>
    <row r="22" spans="1:11" x14ac:dyDescent="0.25">
      <c r="A22" s="1">
        <f t="shared" si="0"/>
        <v>12</v>
      </c>
      <c r="B22" s="3" t="s">
        <v>28</v>
      </c>
      <c r="E22" s="1" t="s">
        <v>29</v>
      </c>
      <c r="G22" s="12">
        <v>689.16499999999996</v>
      </c>
      <c r="H22" s="2"/>
      <c r="I22" s="11"/>
      <c r="J22" s="1">
        <f t="shared" si="1"/>
        <v>12</v>
      </c>
    </row>
    <row r="23" spans="1:11" x14ac:dyDescent="0.25">
      <c r="A23" s="1">
        <f t="shared" si="0"/>
        <v>13</v>
      </c>
      <c r="B23" s="3" t="s">
        <v>30</v>
      </c>
      <c r="E23" s="1" t="s">
        <v>31</v>
      </c>
      <c r="G23" s="12">
        <v>0</v>
      </c>
      <c r="H23" s="2"/>
      <c r="I23" s="11"/>
      <c r="J23" s="1">
        <f t="shared" si="1"/>
        <v>13</v>
      </c>
    </row>
    <row r="24" spans="1:11" x14ac:dyDescent="0.25">
      <c r="A24" s="1">
        <f t="shared" si="0"/>
        <v>14</v>
      </c>
      <c r="B24" s="3" t="s">
        <v>32</v>
      </c>
      <c r="E24" s="1" t="s">
        <v>33</v>
      </c>
      <c r="G24" s="13">
        <v>0</v>
      </c>
      <c r="H24" s="2"/>
      <c r="I24" s="11"/>
      <c r="J24" s="1">
        <f t="shared" si="1"/>
        <v>14</v>
      </c>
    </row>
    <row r="25" spans="1:11" x14ac:dyDescent="0.25">
      <c r="A25" s="1">
        <f t="shared" si="0"/>
        <v>15</v>
      </c>
      <c r="B25" s="3" t="s">
        <v>34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1" x14ac:dyDescent="0.25">
      <c r="A26" s="1">
        <f t="shared" si="0"/>
        <v>16</v>
      </c>
      <c r="I26" s="5"/>
      <c r="J26" s="1">
        <f t="shared" si="1"/>
        <v>16</v>
      </c>
    </row>
    <row r="27" spans="1:11" ht="16.5" thickBot="1" x14ac:dyDescent="0.3">
      <c r="A27" s="1">
        <f t="shared" si="0"/>
        <v>17</v>
      </c>
      <c r="B27" s="9" t="s">
        <v>36</v>
      </c>
      <c r="G27" s="19">
        <f>G25/G17</f>
        <v>3.9835191560812083E-2</v>
      </c>
      <c r="H27" s="20"/>
      <c r="I27" s="5" t="s">
        <v>37</v>
      </c>
      <c r="J27" s="1">
        <f t="shared" si="1"/>
        <v>17</v>
      </c>
    </row>
    <row r="28" spans="1:11" ht="16.5" thickTop="1" x14ac:dyDescent="0.25">
      <c r="A28" s="1">
        <f t="shared" si="0"/>
        <v>18</v>
      </c>
      <c r="I28" s="5"/>
      <c r="J28" s="1">
        <f t="shared" si="1"/>
        <v>18</v>
      </c>
    </row>
    <row r="29" spans="1:11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1" x14ac:dyDescent="0.25">
      <c r="A30" s="1">
        <f t="shared" si="0"/>
        <v>20</v>
      </c>
      <c r="B30" s="3" t="s">
        <v>39</v>
      </c>
      <c r="E30" s="1" t="s">
        <v>40</v>
      </c>
      <c r="G30" s="10">
        <v>0</v>
      </c>
      <c r="H30" s="2"/>
      <c r="I30" s="11"/>
      <c r="J30" s="1">
        <f t="shared" si="1"/>
        <v>20</v>
      </c>
    </row>
    <row r="31" spans="1:11" x14ac:dyDescent="0.25">
      <c r="A31" s="1">
        <f t="shared" si="0"/>
        <v>21</v>
      </c>
      <c r="B31" s="3" t="s">
        <v>41</v>
      </c>
      <c r="E31" s="1" t="s">
        <v>42</v>
      </c>
      <c r="G31" s="191">
        <v>0</v>
      </c>
      <c r="H31" s="2"/>
      <c r="I31" s="11"/>
      <c r="J31" s="1">
        <f t="shared" si="1"/>
        <v>21</v>
      </c>
    </row>
    <row r="32" spans="1:11" ht="16.5" thickBot="1" x14ac:dyDescent="0.3">
      <c r="A32" s="1">
        <f t="shared" si="0"/>
        <v>22</v>
      </c>
      <c r="B32" s="3" t="s">
        <v>43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1" ht="16.5" thickTop="1" x14ac:dyDescent="0.25">
      <c r="A33" s="1">
        <f t="shared" si="0"/>
        <v>23</v>
      </c>
      <c r="I33" s="5"/>
      <c r="J33" s="1">
        <f t="shared" si="1"/>
        <v>23</v>
      </c>
    </row>
    <row r="34" spans="1:11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1" x14ac:dyDescent="0.25">
      <c r="A35" s="1">
        <f t="shared" si="0"/>
        <v>25</v>
      </c>
      <c r="B35" s="3" t="s">
        <v>46</v>
      </c>
      <c r="E35" s="1" t="s">
        <v>47</v>
      </c>
      <c r="G35" s="10">
        <v>9901206.2530000005</v>
      </c>
      <c r="H35" s="2"/>
      <c r="I35" s="11"/>
      <c r="J35" s="1">
        <f t="shared" si="1"/>
        <v>25</v>
      </c>
      <c r="K35" s="15"/>
    </row>
    <row r="36" spans="1:11" x14ac:dyDescent="0.25">
      <c r="A36" s="1">
        <f t="shared" si="0"/>
        <v>26</v>
      </c>
      <c r="B36" s="3" t="s">
        <v>48</v>
      </c>
      <c r="E36" s="1" t="s">
        <v>40</v>
      </c>
      <c r="G36" s="22">
        <f>-G30</f>
        <v>0</v>
      </c>
      <c r="H36" s="22"/>
      <c r="I36" s="5" t="s">
        <v>49</v>
      </c>
      <c r="J36" s="1">
        <f t="shared" si="1"/>
        <v>26</v>
      </c>
    </row>
    <row r="37" spans="1:11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1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1" ht="16.5" thickBot="1" x14ac:dyDescent="0.3">
      <c r="A39" s="1">
        <f t="shared" si="0"/>
        <v>29</v>
      </c>
      <c r="B39" s="3" t="s">
        <v>54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  <c r="K39" s="15"/>
    </row>
    <row r="40" spans="1:11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  <c r="K40" s="15"/>
    </row>
    <row r="41" spans="1:11" x14ac:dyDescent="0.25">
      <c r="A41" s="1">
        <f>A40+1</f>
        <v>31</v>
      </c>
      <c r="I41" s="5"/>
      <c r="J41" s="1">
        <f>J40+1</f>
        <v>31</v>
      </c>
    </row>
    <row r="42" spans="1:11" ht="16.5" thickBot="1" x14ac:dyDescent="0.3">
      <c r="A42" s="1">
        <f>A41+1</f>
        <v>32</v>
      </c>
      <c r="B42" s="9" t="s">
        <v>236</v>
      </c>
      <c r="G42" s="28">
        <v>0.10100000000000001</v>
      </c>
      <c r="H42" s="2"/>
      <c r="I42" s="1" t="s">
        <v>144</v>
      </c>
      <c r="J42" s="1">
        <f>J41+1</f>
        <v>32</v>
      </c>
    </row>
    <row r="43" spans="1:11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1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1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1" x14ac:dyDescent="0.25">
      <c r="A46" s="1">
        <f t="shared" si="0"/>
        <v>36</v>
      </c>
      <c r="I46" s="5"/>
      <c r="J46" s="1">
        <f t="shared" si="1"/>
        <v>36</v>
      </c>
    </row>
    <row r="47" spans="1:11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C47/C$50</f>
        <v>0.46809594123203746</v>
      </c>
      <c r="E47" s="20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1" x14ac:dyDescent="0.25">
      <c r="A48" s="1">
        <f t="shared" si="0"/>
        <v>38</v>
      </c>
      <c r="B48" s="3" t="s">
        <v>70</v>
      </c>
      <c r="C48" s="16">
        <f>G30</f>
        <v>0</v>
      </c>
      <c r="D48" s="20">
        <f>C48/C$50</f>
        <v>0</v>
      </c>
      <c r="E48" s="20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34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C49/C$50</f>
        <v>0.53190405876796243</v>
      </c>
      <c r="E49" s="49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34" ht="16.5" thickBot="1" x14ac:dyDescent="0.3">
      <c r="A50" s="1">
        <f t="shared" si="0"/>
        <v>40</v>
      </c>
      <c r="B50" s="3" t="s">
        <v>73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34" ht="16.5" thickTop="1" x14ac:dyDescent="0.25">
      <c r="A51" s="1">
        <f t="shared" si="0"/>
        <v>41</v>
      </c>
      <c r="I51" s="5"/>
      <c r="J51" s="1">
        <f t="shared" si="1"/>
        <v>41</v>
      </c>
    </row>
    <row r="52" spans="1:34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34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34" x14ac:dyDescent="0.25">
      <c r="A54" s="1">
        <f t="shared" ref="A54:A103" si="2">A53+1</f>
        <v>44</v>
      </c>
      <c r="I54" s="5"/>
      <c r="J54" s="1">
        <f t="shared" ref="J54:J103" si="3">J53+1</f>
        <v>44</v>
      </c>
    </row>
    <row r="55" spans="1:34" ht="16.5" thickBot="1" x14ac:dyDescent="0.3">
      <c r="A55" s="1">
        <f>A54+1</f>
        <v>45</v>
      </c>
      <c r="B55" s="9" t="s">
        <v>74</v>
      </c>
      <c r="G55" s="28">
        <f>0.5%*0</f>
        <v>0</v>
      </c>
      <c r="H55" s="296"/>
      <c r="I55" s="1" t="s">
        <v>238</v>
      </c>
      <c r="J55" s="1">
        <f>J54+1</f>
        <v>45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</row>
    <row r="56" spans="1:34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I56" s="5"/>
      <c r="J56" s="1">
        <f t="shared" si="3"/>
        <v>46</v>
      </c>
    </row>
    <row r="57" spans="1:34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I57" s="5"/>
      <c r="J57" s="1">
        <f t="shared" si="3"/>
        <v>47</v>
      </c>
    </row>
    <row r="58" spans="1:34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I58" s="5"/>
      <c r="J58" s="1">
        <f t="shared" si="3"/>
        <v>48</v>
      </c>
    </row>
    <row r="59" spans="1:34" x14ac:dyDescent="0.25">
      <c r="A59" s="1">
        <f t="shared" si="2"/>
        <v>49</v>
      </c>
      <c r="I59" s="5"/>
      <c r="J59" s="1">
        <f t="shared" si="3"/>
        <v>49</v>
      </c>
    </row>
    <row r="60" spans="1:34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C60/C$63</f>
        <v>0.46809594123203746</v>
      </c>
      <c r="E60" s="35">
        <v>0</v>
      </c>
      <c r="G60" s="20">
        <f>D60*E60</f>
        <v>0</v>
      </c>
      <c r="I60" s="5" t="s">
        <v>75</v>
      </c>
      <c r="J60" s="1">
        <f t="shared" si="3"/>
        <v>50</v>
      </c>
    </row>
    <row r="61" spans="1:34" x14ac:dyDescent="0.25">
      <c r="A61" s="1">
        <f t="shared" si="2"/>
        <v>51</v>
      </c>
      <c r="B61" s="3" t="s">
        <v>70</v>
      </c>
      <c r="C61" s="16">
        <f>G30</f>
        <v>0</v>
      </c>
      <c r="D61" s="20">
        <f>C61/C$63</f>
        <v>0</v>
      </c>
      <c r="E61" s="35">
        <v>0</v>
      </c>
      <c r="G61" s="20">
        <f>D61*E61</f>
        <v>0</v>
      </c>
      <c r="I61" s="5" t="s">
        <v>75</v>
      </c>
      <c r="J61" s="1">
        <f t="shared" si="3"/>
        <v>51</v>
      </c>
    </row>
    <row r="62" spans="1:34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C62/C$63</f>
        <v>0.53190405876796243</v>
      </c>
      <c r="E62" s="49">
        <f>G55</f>
        <v>0</v>
      </c>
      <c r="F62" s="296"/>
      <c r="G62" s="32">
        <f>D62*E62</f>
        <v>0</v>
      </c>
      <c r="H62" s="296"/>
      <c r="I62" s="5" t="s">
        <v>151</v>
      </c>
      <c r="J62" s="1">
        <f t="shared" si="3"/>
        <v>52</v>
      </c>
    </row>
    <row r="63" spans="1:34" ht="16.5" thickBot="1" x14ac:dyDescent="0.3">
      <c r="A63" s="1">
        <f t="shared" si="2"/>
        <v>53</v>
      </c>
      <c r="B63" s="3" t="s">
        <v>73</v>
      </c>
      <c r="C63" s="24">
        <f>SUM(C60:C62)</f>
        <v>18630341.325000003</v>
      </c>
      <c r="D63" s="19">
        <f>SUM(D60:D62)</f>
        <v>0.99999999999999989</v>
      </c>
      <c r="G63" s="19">
        <f>SUM(G60:G62)</f>
        <v>0</v>
      </c>
      <c r="H63" s="296"/>
      <c r="I63" s="5" t="s">
        <v>152</v>
      </c>
      <c r="J63" s="1">
        <f t="shared" si="3"/>
        <v>53</v>
      </c>
    </row>
    <row r="64" spans="1:34" ht="16.5" thickTop="1" x14ac:dyDescent="0.25">
      <c r="A64" s="1">
        <f t="shared" si="2"/>
        <v>54</v>
      </c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76</v>
      </c>
      <c r="G65" s="19">
        <f>G62</f>
        <v>0</v>
      </c>
      <c r="H65" s="296"/>
      <c r="I65" s="5" t="s">
        <v>154</v>
      </c>
      <c r="J65" s="1">
        <f t="shared" si="3"/>
        <v>55</v>
      </c>
    </row>
    <row r="66" spans="1:10" ht="16.5" thickTop="1" x14ac:dyDescent="0.25">
      <c r="B66" s="9"/>
      <c r="G66" s="20"/>
      <c r="H66" s="296"/>
      <c r="I66" s="5"/>
      <c r="J66" s="1"/>
    </row>
    <row r="67" spans="1:10" x14ac:dyDescent="0.25">
      <c r="A67" s="193"/>
      <c r="B67" s="196"/>
      <c r="G67" s="20"/>
      <c r="I67" s="5"/>
      <c r="J67" s="1"/>
    </row>
    <row r="68" spans="1:10" ht="18.75" x14ac:dyDescent="0.25">
      <c r="A68" s="36">
        <v>1</v>
      </c>
      <c r="B68" s="3" t="s">
        <v>77</v>
      </c>
      <c r="G68" s="20"/>
      <c r="I68" s="5"/>
      <c r="J68" s="1"/>
    </row>
    <row r="69" spans="1:10" x14ac:dyDescent="0.25">
      <c r="B69" s="9"/>
      <c r="G69" s="20"/>
      <c r="I69" s="5"/>
      <c r="J69" s="1"/>
    </row>
    <row r="70" spans="1:10" x14ac:dyDescent="0.25">
      <c r="B70" s="9"/>
      <c r="G70" s="20"/>
      <c r="I70" s="5"/>
      <c r="J70" s="1"/>
    </row>
    <row r="71" spans="1:10" x14ac:dyDescent="0.25">
      <c r="B71" s="335" t="s">
        <v>0</v>
      </c>
      <c r="C71" s="335"/>
      <c r="D71" s="335"/>
      <c r="E71" s="335"/>
      <c r="F71" s="335"/>
      <c r="G71" s="335"/>
      <c r="H71" s="335"/>
      <c r="I71" s="335"/>
      <c r="J71" s="1"/>
    </row>
    <row r="72" spans="1:10" x14ac:dyDescent="0.25">
      <c r="B72" s="335" t="s">
        <v>1</v>
      </c>
      <c r="C72" s="335"/>
      <c r="D72" s="335"/>
      <c r="E72" s="335"/>
      <c r="F72" s="335"/>
      <c r="G72" s="335"/>
      <c r="H72" s="335"/>
      <c r="I72" s="335"/>
      <c r="J72" s="1"/>
    </row>
    <row r="73" spans="1:10" x14ac:dyDescent="0.25">
      <c r="B73" s="335" t="s">
        <v>2</v>
      </c>
      <c r="C73" s="335"/>
      <c r="D73" s="335"/>
      <c r="E73" s="335"/>
      <c r="F73" s="335"/>
      <c r="G73" s="335"/>
      <c r="H73" s="335"/>
      <c r="I73" s="335"/>
      <c r="J73" s="1"/>
    </row>
    <row r="74" spans="1:10" x14ac:dyDescent="0.25">
      <c r="B74" s="340" t="str">
        <f>B5</f>
        <v>Base Period &amp; True-Up Period 12 - Months Ending December 31, 2023</v>
      </c>
      <c r="C74" s="340"/>
      <c r="D74" s="340"/>
      <c r="E74" s="340"/>
      <c r="F74" s="340"/>
      <c r="G74" s="340"/>
      <c r="H74" s="340"/>
      <c r="I74" s="340"/>
      <c r="J74" s="1"/>
    </row>
    <row r="75" spans="1:10" x14ac:dyDescent="0.25">
      <c r="B75" s="339" t="s">
        <v>3</v>
      </c>
      <c r="C75" s="336"/>
      <c r="D75" s="336"/>
      <c r="E75" s="336"/>
      <c r="F75" s="336"/>
      <c r="G75" s="336"/>
      <c r="H75" s="336"/>
      <c r="I75" s="336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5"/>
      <c r="J76" s="1"/>
    </row>
    <row r="77" spans="1:10" x14ac:dyDescent="0.25">
      <c r="A77" s="1" t="s">
        <v>4</v>
      </c>
      <c r="B77" s="2"/>
      <c r="C77" s="2"/>
      <c r="D77" s="2"/>
      <c r="E77" s="1" t="s">
        <v>5</v>
      </c>
      <c r="F77" s="2"/>
      <c r="G77" s="2"/>
      <c r="H77" s="2"/>
      <c r="I77" s="5"/>
      <c r="J77" s="1" t="s">
        <v>4</v>
      </c>
    </row>
    <row r="78" spans="1:10" x14ac:dyDescent="0.25">
      <c r="A78" s="1" t="s">
        <v>6</v>
      </c>
      <c r="B78" s="1"/>
      <c r="C78" s="1"/>
      <c r="D78" s="1"/>
      <c r="E78" s="6" t="s">
        <v>7</v>
      </c>
      <c r="F78" s="1"/>
      <c r="G78" s="7" t="s">
        <v>8</v>
      </c>
      <c r="H78" s="2"/>
      <c r="I78" s="8" t="s">
        <v>9</v>
      </c>
      <c r="J78" s="1" t="s">
        <v>6</v>
      </c>
    </row>
    <row r="79" spans="1:10" x14ac:dyDescent="0.25">
      <c r="I79" s="5"/>
      <c r="J79" s="1"/>
    </row>
    <row r="80" spans="1:10" ht="19.5" thickBot="1" x14ac:dyDescent="0.3">
      <c r="A80" s="1">
        <v>1</v>
      </c>
      <c r="B80" s="9" t="s">
        <v>78</v>
      </c>
      <c r="G80" s="28">
        <v>0</v>
      </c>
      <c r="H80" s="2"/>
      <c r="I80" s="37"/>
      <c r="J80" s="1">
        <f>A80</f>
        <v>1</v>
      </c>
    </row>
    <row r="81" spans="1:10" ht="16.5" thickTop="1" x14ac:dyDescent="0.25">
      <c r="A81" s="1">
        <f t="shared" si="2"/>
        <v>2</v>
      </c>
      <c r="C81" s="30" t="s">
        <v>56</v>
      </c>
      <c r="D81" s="30" t="s">
        <v>57</v>
      </c>
      <c r="E81" s="30" t="s">
        <v>58</v>
      </c>
      <c r="F81" s="30"/>
      <c r="G81" s="30" t="s">
        <v>59</v>
      </c>
      <c r="H81" s="30"/>
      <c r="I81" s="5"/>
      <c r="J81" s="1">
        <f t="shared" si="3"/>
        <v>2</v>
      </c>
    </row>
    <row r="82" spans="1:10" x14ac:dyDescent="0.25">
      <c r="A82" s="1">
        <f t="shared" si="2"/>
        <v>3</v>
      </c>
      <c r="D82" s="1" t="s">
        <v>60</v>
      </c>
      <c r="E82" s="1" t="s">
        <v>61</v>
      </c>
      <c r="F82" s="1"/>
      <c r="G82" s="1" t="s">
        <v>62</v>
      </c>
      <c r="H82" s="1"/>
      <c r="I82" s="5"/>
      <c r="J82" s="1">
        <f t="shared" si="3"/>
        <v>3</v>
      </c>
    </row>
    <row r="83" spans="1:10" ht="18.75" x14ac:dyDescent="0.25">
      <c r="A83" s="1">
        <f t="shared" si="2"/>
        <v>4</v>
      </c>
      <c r="B83" s="9" t="s">
        <v>79</v>
      </c>
      <c r="C83" s="6" t="s">
        <v>80</v>
      </c>
      <c r="D83" s="6" t="s">
        <v>65</v>
      </c>
      <c r="E83" s="6" t="s">
        <v>66</v>
      </c>
      <c r="F83" s="6"/>
      <c r="G83" s="6" t="s">
        <v>67</v>
      </c>
      <c r="H83" s="1"/>
      <c r="I83" s="5"/>
      <c r="J83" s="1">
        <f t="shared" si="3"/>
        <v>4</v>
      </c>
    </row>
    <row r="84" spans="1:10" x14ac:dyDescent="0.25">
      <c r="A84" s="1">
        <f t="shared" si="2"/>
        <v>5</v>
      </c>
      <c r="I84" s="5"/>
      <c r="J84" s="1">
        <f t="shared" si="3"/>
        <v>5</v>
      </c>
    </row>
    <row r="85" spans="1:10" x14ac:dyDescent="0.25">
      <c r="A85" s="1">
        <f t="shared" si="2"/>
        <v>6</v>
      </c>
      <c r="B85" s="3" t="s">
        <v>68</v>
      </c>
      <c r="C85" s="15">
        <f>G17</f>
        <v>8720787.1579999998</v>
      </c>
      <c r="D85" s="20">
        <f>C85/C$88</f>
        <v>0.46809594123203746</v>
      </c>
      <c r="E85" s="20">
        <f>G27</f>
        <v>3.9835191560812083E-2</v>
      </c>
      <c r="G85" s="20">
        <f>D85*E85</f>
        <v>1.8646691487816846E-2</v>
      </c>
      <c r="H85" s="20"/>
      <c r="I85" s="5" t="s">
        <v>81</v>
      </c>
      <c r="J85" s="1">
        <f t="shared" si="3"/>
        <v>6</v>
      </c>
    </row>
    <row r="86" spans="1:10" x14ac:dyDescent="0.25">
      <c r="A86" s="1">
        <f t="shared" si="2"/>
        <v>7</v>
      </c>
      <c r="B86" s="3" t="s">
        <v>70</v>
      </c>
      <c r="C86" s="16">
        <f>G30</f>
        <v>0</v>
      </c>
      <c r="D86" s="20">
        <f>C86/C$88</f>
        <v>0</v>
      </c>
      <c r="E86" s="20">
        <f>G32</f>
        <v>0</v>
      </c>
      <c r="G86" s="20">
        <f>D86*E86</f>
        <v>0</v>
      </c>
      <c r="H86" s="20"/>
      <c r="I86" s="5" t="s">
        <v>82</v>
      </c>
      <c r="J86" s="1">
        <f t="shared" si="3"/>
        <v>7</v>
      </c>
    </row>
    <row r="87" spans="1:10" x14ac:dyDescent="0.25">
      <c r="A87" s="1">
        <f t="shared" si="2"/>
        <v>8</v>
      </c>
      <c r="B87" s="3" t="s">
        <v>72</v>
      </c>
      <c r="C87" s="16">
        <f>G39</f>
        <v>9909554.1670000013</v>
      </c>
      <c r="D87" s="32">
        <f>C87/C$88</f>
        <v>0.53190405876796243</v>
      </c>
      <c r="E87" s="49">
        <f>G80</f>
        <v>0</v>
      </c>
      <c r="G87" s="32">
        <f>D87*E87</f>
        <v>0</v>
      </c>
      <c r="H87" s="20"/>
      <c r="I87" s="5" t="s">
        <v>83</v>
      </c>
      <c r="J87" s="1">
        <f t="shared" si="3"/>
        <v>8</v>
      </c>
    </row>
    <row r="88" spans="1:10" ht="16.5" thickBot="1" x14ac:dyDescent="0.3">
      <c r="A88" s="1">
        <f t="shared" si="2"/>
        <v>9</v>
      </c>
      <c r="B88" s="3" t="s">
        <v>73</v>
      </c>
      <c r="C88" s="24">
        <f>SUM(C85:C87)</f>
        <v>18630341.325000003</v>
      </c>
      <c r="D88" s="19">
        <f>SUM(D85:D87)</f>
        <v>0.99999999999999989</v>
      </c>
      <c r="G88" s="19">
        <f>SUM(G85:G87)</f>
        <v>1.8646691487816846E-2</v>
      </c>
      <c r="H88" s="20"/>
      <c r="I88" s="5" t="s">
        <v>84</v>
      </c>
      <c r="J88" s="1">
        <f t="shared" si="3"/>
        <v>9</v>
      </c>
    </row>
    <row r="89" spans="1:10" ht="16.5" thickTop="1" x14ac:dyDescent="0.25">
      <c r="A89" s="1">
        <f t="shared" si="2"/>
        <v>10</v>
      </c>
      <c r="I89" s="5"/>
      <c r="J89" s="1">
        <f t="shared" si="3"/>
        <v>10</v>
      </c>
    </row>
    <row r="90" spans="1:10" ht="16.5" thickBot="1" x14ac:dyDescent="0.3">
      <c r="A90" s="1">
        <f t="shared" si="2"/>
        <v>11</v>
      </c>
      <c r="B90" s="9" t="s">
        <v>153</v>
      </c>
      <c r="G90" s="19">
        <f>G86+G87</f>
        <v>0</v>
      </c>
      <c r="H90" s="20"/>
      <c r="I90" s="5" t="s">
        <v>85</v>
      </c>
      <c r="J90" s="1">
        <f t="shared" si="3"/>
        <v>11</v>
      </c>
    </row>
    <row r="91" spans="1:10" ht="17.25" thickTop="1" thickBot="1" x14ac:dyDescent="0.3">
      <c r="A91" s="25">
        <f t="shared" si="2"/>
        <v>12</v>
      </c>
      <c r="B91" s="38"/>
      <c r="C91" s="26"/>
      <c r="D91" s="26"/>
      <c r="E91" s="26"/>
      <c r="F91" s="26"/>
      <c r="G91" s="34"/>
      <c r="H91" s="34"/>
      <c r="I91" s="27"/>
      <c r="J91" s="25">
        <f t="shared" si="3"/>
        <v>12</v>
      </c>
    </row>
    <row r="92" spans="1:10" x14ac:dyDescent="0.25">
      <c r="A92" s="1">
        <f t="shared" si="2"/>
        <v>13</v>
      </c>
      <c r="I92" s="5"/>
      <c r="J92" s="1">
        <f t="shared" si="3"/>
        <v>13</v>
      </c>
    </row>
    <row r="93" spans="1:10" ht="16.5" thickBot="1" x14ac:dyDescent="0.3">
      <c r="A93" s="1">
        <f t="shared" si="2"/>
        <v>14</v>
      </c>
      <c r="B93" s="9" t="s">
        <v>74</v>
      </c>
      <c r="G93" s="28">
        <v>0</v>
      </c>
      <c r="I93" s="5" t="s">
        <v>155</v>
      </c>
      <c r="J93" s="1">
        <f t="shared" si="3"/>
        <v>14</v>
      </c>
    </row>
    <row r="94" spans="1:10" ht="16.5" thickTop="1" x14ac:dyDescent="0.25">
      <c r="A94" s="1">
        <f t="shared" si="2"/>
        <v>15</v>
      </c>
      <c r="C94" s="30" t="s">
        <v>56</v>
      </c>
      <c r="D94" s="30" t="s">
        <v>57</v>
      </c>
      <c r="E94" s="30" t="s">
        <v>58</v>
      </c>
      <c r="F94" s="30"/>
      <c r="G94" s="30" t="s">
        <v>59</v>
      </c>
      <c r="I94" s="5"/>
      <c r="J94" s="1">
        <f t="shared" si="3"/>
        <v>15</v>
      </c>
    </row>
    <row r="95" spans="1:10" x14ac:dyDescent="0.25">
      <c r="A95" s="1">
        <f t="shared" si="2"/>
        <v>16</v>
      </c>
      <c r="D95" s="1" t="s">
        <v>60</v>
      </c>
      <c r="E95" s="1" t="s">
        <v>61</v>
      </c>
      <c r="F95" s="1"/>
      <c r="G95" s="1" t="s">
        <v>62</v>
      </c>
      <c r="I95" s="5"/>
      <c r="J95" s="1">
        <f t="shared" si="3"/>
        <v>16</v>
      </c>
    </row>
    <row r="96" spans="1:10" ht="18.75" x14ac:dyDescent="0.25">
      <c r="A96" s="1">
        <f t="shared" si="2"/>
        <v>17</v>
      </c>
      <c r="B96" s="9" t="s">
        <v>63</v>
      </c>
      <c r="C96" s="6" t="s">
        <v>80</v>
      </c>
      <c r="D96" s="6" t="s">
        <v>65</v>
      </c>
      <c r="E96" s="6" t="s">
        <v>66</v>
      </c>
      <c r="F96" s="6"/>
      <c r="G96" s="6" t="s">
        <v>67</v>
      </c>
      <c r="I96" s="5"/>
      <c r="J96" s="1">
        <f t="shared" si="3"/>
        <v>17</v>
      </c>
    </row>
    <row r="97" spans="1:10" x14ac:dyDescent="0.25">
      <c r="A97" s="1">
        <f t="shared" si="2"/>
        <v>18</v>
      </c>
      <c r="I97" s="5"/>
      <c r="J97" s="1">
        <f t="shared" si="3"/>
        <v>18</v>
      </c>
    </row>
    <row r="98" spans="1:10" x14ac:dyDescent="0.25">
      <c r="A98" s="1">
        <f t="shared" si="2"/>
        <v>19</v>
      </c>
      <c r="B98" s="3" t="s">
        <v>68</v>
      </c>
      <c r="C98" s="15">
        <f>G17</f>
        <v>8720787.1579999998</v>
      </c>
      <c r="D98" s="20">
        <f>C98/C$101</f>
        <v>0.46809594123203746</v>
      </c>
      <c r="E98" s="35">
        <v>0</v>
      </c>
      <c r="G98" s="20">
        <f>D98*E98</f>
        <v>0</v>
      </c>
      <c r="I98" s="5" t="s">
        <v>75</v>
      </c>
      <c r="J98" s="1">
        <f t="shared" si="3"/>
        <v>19</v>
      </c>
    </row>
    <row r="99" spans="1:10" x14ac:dyDescent="0.25">
      <c r="A99" s="1">
        <f t="shared" si="2"/>
        <v>20</v>
      </c>
      <c r="B99" s="3" t="s">
        <v>70</v>
      </c>
      <c r="C99" s="16">
        <f>G30</f>
        <v>0</v>
      </c>
      <c r="D99" s="20">
        <f>C99/C$101</f>
        <v>0</v>
      </c>
      <c r="E99" s="35">
        <v>0</v>
      </c>
      <c r="G99" s="20">
        <f>D99*E99</f>
        <v>0</v>
      </c>
      <c r="I99" s="5" t="s">
        <v>75</v>
      </c>
      <c r="J99" s="1">
        <f t="shared" si="3"/>
        <v>20</v>
      </c>
    </row>
    <row r="100" spans="1:10" x14ac:dyDescent="0.25">
      <c r="A100" s="1">
        <f t="shared" si="2"/>
        <v>21</v>
      </c>
      <c r="B100" s="3" t="s">
        <v>72</v>
      </c>
      <c r="C100" s="16">
        <f>G39</f>
        <v>9909554.1670000013</v>
      </c>
      <c r="D100" s="32">
        <f>C100/C$101</f>
        <v>0.53190405876796243</v>
      </c>
      <c r="E100" s="49">
        <f>G93</f>
        <v>0</v>
      </c>
      <c r="G100" s="32">
        <f>D100*E100</f>
        <v>0</v>
      </c>
      <c r="I100" s="5" t="s">
        <v>86</v>
      </c>
      <c r="J100" s="1">
        <f t="shared" si="3"/>
        <v>21</v>
      </c>
    </row>
    <row r="101" spans="1:10" ht="16.5" thickBot="1" x14ac:dyDescent="0.3">
      <c r="A101" s="1">
        <f t="shared" si="2"/>
        <v>22</v>
      </c>
      <c r="B101" s="3" t="s">
        <v>73</v>
      </c>
      <c r="C101" s="24">
        <f>SUM(C98:C100)</f>
        <v>18630341.325000003</v>
      </c>
      <c r="D101" s="19">
        <f>SUM(D98:D100)</f>
        <v>0.99999999999999989</v>
      </c>
      <c r="G101" s="19">
        <f>SUM(G98:G100)</f>
        <v>0</v>
      </c>
      <c r="I101" s="5" t="s">
        <v>87</v>
      </c>
      <c r="J101" s="1">
        <f t="shared" si="3"/>
        <v>22</v>
      </c>
    </row>
    <row r="102" spans="1:10" ht="16.5" thickTop="1" x14ac:dyDescent="0.25">
      <c r="A102" s="1">
        <f t="shared" si="2"/>
        <v>23</v>
      </c>
      <c r="I102" s="5"/>
      <c r="J102" s="1">
        <f t="shared" si="3"/>
        <v>23</v>
      </c>
    </row>
    <row r="103" spans="1:10" ht="16.5" thickBot="1" x14ac:dyDescent="0.3">
      <c r="A103" s="1">
        <f t="shared" si="2"/>
        <v>24</v>
      </c>
      <c r="B103" s="9" t="s">
        <v>76</v>
      </c>
      <c r="G103" s="19">
        <f>G100</f>
        <v>0</v>
      </c>
      <c r="I103" s="5" t="s">
        <v>88</v>
      </c>
      <c r="J103" s="1">
        <f t="shared" si="3"/>
        <v>24</v>
      </c>
    </row>
    <row r="104" spans="1:10" ht="16.5" thickTop="1" x14ac:dyDescent="0.25">
      <c r="B104" s="9"/>
      <c r="G104" s="20"/>
      <c r="I104" s="5"/>
      <c r="J104" s="1"/>
    </row>
    <row r="105" spans="1:10" ht="18.75" x14ac:dyDescent="0.25">
      <c r="A105" s="36">
        <v>1</v>
      </c>
      <c r="B105" s="3" t="s">
        <v>89</v>
      </c>
      <c r="G105" s="20"/>
      <c r="I105" s="5"/>
      <c r="J105" s="1"/>
    </row>
    <row r="106" spans="1:10" ht="18.75" x14ac:dyDescent="0.25">
      <c r="A106" s="36">
        <v>2</v>
      </c>
      <c r="B106" s="3" t="s">
        <v>77</v>
      </c>
      <c r="G106" s="39"/>
      <c r="H106" s="39"/>
      <c r="J106" s="1" t="s">
        <v>90</v>
      </c>
    </row>
    <row r="107" spans="1:10" ht="18.75" x14ac:dyDescent="0.25">
      <c r="A107" s="36"/>
      <c r="G107" s="39"/>
      <c r="H107" s="39"/>
      <c r="J107" s="1"/>
    </row>
    <row r="108" spans="1:10" ht="18.75" x14ac:dyDescent="0.25">
      <c r="A108" s="36"/>
      <c r="G108" s="39"/>
      <c r="H108" s="39"/>
      <c r="J108" s="1"/>
    </row>
    <row r="109" spans="1:10" x14ac:dyDescent="0.25">
      <c r="B109" s="335" t="s">
        <v>0</v>
      </c>
      <c r="C109" s="335"/>
      <c r="D109" s="335"/>
      <c r="E109" s="335"/>
      <c r="F109" s="335"/>
      <c r="G109" s="335"/>
      <c r="H109" s="335"/>
      <c r="I109" s="335"/>
      <c r="J109" s="1"/>
    </row>
    <row r="110" spans="1:10" x14ac:dyDescent="0.25">
      <c r="B110" s="335" t="s">
        <v>1</v>
      </c>
      <c r="C110" s="335"/>
      <c r="D110" s="335"/>
      <c r="E110" s="335"/>
      <c r="F110" s="335"/>
      <c r="G110" s="335"/>
      <c r="H110" s="335"/>
      <c r="I110" s="335"/>
      <c r="J110" s="1"/>
    </row>
    <row r="111" spans="1:10" x14ac:dyDescent="0.25">
      <c r="B111" s="335" t="s">
        <v>2</v>
      </c>
      <c r="C111" s="335"/>
      <c r="D111" s="335"/>
      <c r="E111" s="335"/>
      <c r="F111" s="335"/>
      <c r="G111" s="335"/>
      <c r="H111" s="335"/>
      <c r="I111" s="335"/>
      <c r="J111" s="1"/>
    </row>
    <row r="112" spans="1:10" x14ac:dyDescent="0.25">
      <c r="B112" s="340" t="str">
        <f>B5</f>
        <v>Base Period &amp; True-Up Period 12 - Months Ending December 31, 2023</v>
      </c>
      <c r="C112" s="340"/>
      <c r="D112" s="340"/>
      <c r="E112" s="340"/>
      <c r="F112" s="340"/>
      <c r="G112" s="340"/>
      <c r="H112" s="340"/>
      <c r="I112" s="340"/>
      <c r="J112" s="1"/>
    </row>
    <row r="113" spans="1:12" x14ac:dyDescent="0.25">
      <c r="B113" s="339" t="s">
        <v>3</v>
      </c>
      <c r="C113" s="336"/>
      <c r="D113" s="336"/>
      <c r="E113" s="336"/>
      <c r="F113" s="336"/>
      <c r="G113" s="336"/>
      <c r="H113" s="336"/>
      <c r="I113" s="336"/>
      <c r="J113" s="1"/>
    </row>
    <row r="114" spans="1:12" x14ac:dyDescent="0.25">
      <c r="B114" s="1"/>
      <c r="C114" s="1"/>
      <c r="D114" s="1"/>
      <c r="E114" s="1"/>
      <c r="F114" s="1"/>
      <c r="G114" s="1"/>
      <c r="H114" s="1"/>
      <c r="I114" s="5"/>
      <c r="J114" s="1"/>
    </row>
    <row r="115" spans="1:12" x14ac:dyDescent="0.25">
      <c r="A115" s="1" t="s">
        <v>4</v>
      </c>
      <c r="B115" s="2"/>
      <c r="C115" s="2"/>
      <c r="D115" s="2"/>
      <c r="E115" s="2"/>
      <c r="F115" s="2"/>
      <c r="G115" s="2"/>
      <c r="H115" s="2"/>
      <c r="I115" s="5"/>
      <c r="J115" s="1" t="s">
        <v>4</v>
      </c>
    </row>
    <row r="116" spans="1:12" x14ac:dyDescent="0.25">
      <c r="A116" s="1" t="s">
        <v>6</v>
      </c>
      <c r="B116" s="1"/>
      <c r="C116" s="1"/>
      <c r="D116" s="1"/>
      <c r="E116" s="1"/>
      <c r="F116" s="1"/>
      <c r="G116" s="6" t="s">
        <v>8</v>
      </c>
      <c r="H116" s="2"/>
      <c r="I116" s="8" t="s">
        <v>9</v>
      </c>
      <c r="J116" s="1" t="s">
        <v>6</v>
      </c>
    </row>
    <row r="117" spans="1:12" x14ac:dyDescent="0.25">
      <c r="G117" s="1"/>
      <c r="H117" s="1"/>
      <c r="I117" s="5"/>
      <c r="J117" s="1"/>
    </row>
    <row r="118" spans="1:12" ht="18.75" x14ac:dyDescent="0.25">
      <c r="A118" s="1">
        <v>1</v>
      </c>
      <c r="B118" s="9" t="s">
        <v>91</v>
      </c>
      <c r="E118" s="2"/>
      <c r="F118" s="2"/>
      <c r="G118" s="41"/>
      <c r="H118" s="41"/>
      <c r="I118" s="5"/>
      <c r="J118" s="1">
        <v>1</v>
      </c>
    </row>
    <row r="119" spans="1:12" x14ac:dyDescent="0.25">
      <c r="A119" s="1">
        <f>A118+1</f>
        <v>2</v>
      </c>
      <c r="B119" s="42"/>
      <c r="E119" s="2"/>
      <c r="F119" s="2"/>
      <c r="G119" s="41"/>
      <c r="H119" s="41"/>
      <c r="I119" s="5"/>
      <c r="J119" s="1">
        <f>J118+1</f>
        <v>2</v>
      </c>
    </row>
    <row r="120" spans="1:12" x14ac:dyDescent="0.25">
      <c r="A120" s="1">
        <f>A119+1</f>
        <v>3</v>
      </c>
      <c r="B120" s="9" t="s">
        <v>92</v>
      </c>
      <c r="E120" s="2"/>
      <c r="F120" s="2"/>
      <c r="G120" s="41"/>
      <c r="H120" s="41"/>
      <c r="I120" s="5"/>
      <c r="J120" s="1">
        <f>J119+1</f>
        <v>3</v>
      </c>
    </row>
    <row r="121" spans="1:12" x14ac:dyDescent="0.25">
      <c r="A121" s="1">
        <f>A120+1</f>
        <v>4</v>
      </c>
      <c r="B121" s="2"/>
      <c r="C121" s="2"/>
      <c r="D121" s="2"/>
      <c r="E121" s="2"/>
      <c r="F121" s="2"/>
      <c r="G121" s="41"/>
      <c r="H121" s="41"/>
      <c r="I121" s="5"/>
      <c r="J121" s="1">
        <f>J120+1</f>
        <v>4</v>
      </c>
    </row>
    <row r="122" spans="1:12" x14ac:dyDescent="0.25">
      <c r="A122" s="1">
        <f t="shared" ref="A122:A183" si="4">A121+1</f>
        <v>5</v>
      </c>
      <c r="B122" s="43" t="s">
        <v>93</v>
      </c>
      <c r="C122" s="2"/>
      <c r="D122" s="2"/>
      <c r="E122" s="2"/>
      <c r="F122" s="2"/>
      <c r="G122" s="41"/>
      <c r="H122" s="41"/>
      <c r="I122" s="44"/>
      <c r="J122" s="1">
        <f t="shared" ref="J122:J183" si="5">J121+1</f>
        <v>5</v>
      </c>
    </row>
    <row r="123" spans="1:12" x14ac:dyDescent="0.25">
      <c r="A123" s="1">
        <f t="shared" si="4"/>
        <v>6</v>
      </c>
      <c r="B123" s="3" t="s">
        <v>94</v>
      </c>
      <c r="D123" s="2"/>
      <c r="E123" s="2"/>
      <c r="F123" s="2"/>
      <c r="G123" s="31">
        <f>G52</f>
        <v>5.3722309935564205E-2</v>
      </c>
      <c r="H123" s="2"/>
      <c r="I123" s="5" t="s">
        <v>158</v>
      </c>
      <c r="J123" s="1">
        <f t="shared" si="5"/>
        <v>6</v>
      </c>
      <c r="K123" s="1"/>
    </row>
    <row r="124" spans="1:12" x14ac:dyDescent="0.25">
      <c r="A124" s="1">
        <f t="shared" si="4"/>
        <v>7</v>
      </c>
      <c r="B124" s="3" t="s">
        <v>95</v>
      </c>
      <c r="D124" s="2"/>
      <c r="E124" s="2"/>
      <c r="F124" s="2"/>
      <c r="G124" s="45">
        <v>3917.7441587128469</v>
      </c>
      <c r="H124" s="2"/>
      <c r="I124" s="5" t="s">
        <v>96</v>
      </c>
      <c r="J124" s="1">
        <f t="shared" si="5"/>
        <v>7</v>
      </c>
      <c r="K124" s="1"/>
    </row>
    <row r="125" spans="1:12" x14ac:dyDescent="0.25">
      <c r="A125" s="1">
        <f t="shared" si="4"/>
        <v>8</v>
      </c>
      <c r="B125" s="3" t="s">
        <v>97</v>
      </c>
      <c r="D125" s="2"/>
      <c r="E125" s="2"/>
      <c r="F125" s="2"/>
      <c r="G125" s="46">
        <v>11020.262002440008</v>
      </c>
      <c r="H125" s="2"/>
      <c r="I125" s="37" t="s">
        <v>239</v>
      </c>
      <c r="J125" s="1">
        <f t="shared" si="5"/>
        <v>8</v>
      </c>
      <c r="K125" s="2"/>
    </row>
    <row r="126" spans="1:12" x14ac:dyDescent="0.25">
      <c r="A126" s="1">
        <f t="shared" si="4"/>
        <v>9</v>
      </c>
      <c r="B126" s="3" t="s">
        <v>98</v>
      </c>
      <c r="D126" s="2"/>
      <c r="E126" s="47"/>
      <c r="F126" s="2"/>
      <c r="G126" s="313">
        <v>5311035.7694891794</v>
      </c>
      <c r="H126" s="314" t="s">
        <v>237</v>
      </c>
      <c r="I126" s="5" t="s">
        <v>240</v>
      </c>
      <c r="J126" s="1">
        <f t="shared" si="5"/>
        <v>9</v>
      </c>
    </row>
    <row r="127" spans="1:12" x14ac:dyDescent="0.25">
      <c r="A127" s="1">
        <f t="shared" si="4"/>
        <v>10</v>
      </c>
      <c r="B127" s="3" t="s">
        <v>99</v>
      </c>
      <c r="D127" s="49"/>
      <c r="E127" s="2"/>
      <c r="F127" s="2"/>
      <c r="G127" s="50" t="s">
        <v>100</v>
      </c>
      <c r="H127" s="2"/>
      <c r="I127" s="5" t="s">
        <v>101</v>
      </c>
      <c r="J127" s="1">
        <f t="shared" si="5"/>
        <v>10</v>
      </c>
      <c r="L127" s="51"/>
    </row>
    <row r="128" spans="1:12" x14ac:dyDescent="0.25">
      <c r="A128" s="1">
        <f t="shared" si="4"/>
        <v>11</v>
      </c>
      <c r="G128" s="1"/>
      <c r="H128" s="1"/>
      <c r="J128" s="1">
        <f t="shared" si="5"/>
        <v>11</v>
      </c>
    </row>
    <row r="129" spans="1:12" x14ac:dyDescent="0.25">
      <c r="A129" s="1">
        <f t="shared" si="4"/>
        <v>12</v>
      </c>
      <c r="B129" s="3" t="s">
        <v>102</v>
      </c>
      <c r="D129" s="2"/>
      <c r="E129" s="2"/>
      <c r="F129" s="2"/>
      <c r="G129" s="53">
        <f>(((G123)+(G125/G126))*G127-(G124/G126))/(1-G127)</f>
        <v>1.3898441294621706E-2</v>
      </c>
      <c r="H129" s="53"/>
      <c r="I129" s="5" t="s">
        <v>103</v>
      </c>
      <c r="J129" s="1">
        <f t="shared" si="5"/>
        <v>12</v>
      </c>
      <c r="L129" s="54"/>
    </row>
    <row r="130" spans="1:12" x14ac:dyDescent="0.25">
      <c r="A130" s="1">
        <f t="shared" si="4"/>
        <v>13</v>
      </c>
      <c r="B130" s="55" t="s">
        <v>104</v>
      </c>
      <c r="G130" s="1"/>
      <c r="H130" s="1"/>
      <c r="J130" s="1">
        <f t="shared" si="5"/>
        <v>13</v>
      </c>
    </row>
    <row r="131" spans="1:12" x14ac:dyDescent="0.25">
      <c r="A131" s="1">
        <f t="shared" si="4"/>
        <v>14</v>
      </c>
      <c r="G131" s="56"/>
      <c r="H131" s="1"/>
      <c r="J131" s="1">
        <f t="shared" si="5"/>
        <v>14</v>
      </c>
    </row>
    <row r="132" spans="1:12" x14ac:dyDescent="0.25">
      <c r="A132" s="1">
        <f t="shared" si="4"/>
        <v>15</v>
      </c>
      <c r="B132" s="9" t="s">
        <v>105</v>
      </c>
      <c r="C132" s="2"/>
      <c r="D132" s="2"/>
      <c r="E132" s="2"/>
      <c r="F132" s="2"/>
      <c r="G132" s="57"/>
      <c r="H132" s="57"/>
      <c r="I132" s="58"/>
      <c r="J132" s="1">
        <f t="shared" si="5"/>
        <v>15</v>
      </c>
      <c r="K132" s="59"/>
    </row>
    <row r="133" spans="1:12" x14ac:dyDescent="0.25">
      <c r="A133" s="1">
        <f t="shared" si="4"/>
        <v>16</v>
      </c>
      <c r="B133" s="60"/>
      <c r="C133" s="2"/>
      <c r="D133" s="2"/>
      <c r="E133" s="2"/>
      <c r="F133" s="2"/>
      <c r="G133" s="57"/>
      <c r="H133" s="57"/>
      <c r="I133" s="61"/>
      <c r="J133" s="1">
        <f t="shared" si="5"/>
        <v>16</v>
      </c>
      <c r="K133" s="2"/>
    </row>
    <row r="134" spans="1:12" x14ac:dyDescent="0.25">
      <c r="A134" s="1">
        <f t="shared" si="4"/>
        <v>17</v>
      </c>
      <c r="B134" s="43" t="s">
        <v>93</v>
      </c>
      <c r="C134" s="2"/>
      <c r="D134" s="2"/>
      <c r="E134" s="2"/>
      <c r="F134" s="2"/>
      <c r="G134" s="57"/>
      <c r="H134" s="57"/>
      <c r="I134" s="61"/>
      <c r="J134" s="1">
        <f t="shared" si="5"/>
        <v>17</v>
      </c>
      <c r="K134" s="2"/>
    </row>
    <row r="135" spans="1:12" x14ac:dyDescent="0.25">
      <c r="A135" s="1">
        <f t="shared" si="4"/>
        <v>18</v>
      </c>
      <c r="B135" s="3" t="s">
        <v>94</v>
      </c>
      <c r="D135" s="2"/>
      <c r="E135" s="2"/>
      <c r="F135" s="2"/>
      <c r="G135" s="20">
        <f>G123</f>
        <v>5.3722309935564205E-2</v>
      </c>
      <c r="H135" s="20"/>
      <c r="I135" s="5" t="s">
        <v>106</v>
      </c>
      <c r="J135" s="1">
        <f t="shared" si="5"/>
        <v>18</v>
      </c>
      <c r="K135" s="1"/>
    </row>
    <row r="136" spans="1:12" x14ac:dyDescent="0.25">
      <c r="A136" s="1">
        <f t="shared" si="4"/>
        <v>19</v>
      </c>
      <c r="B136" s="3" t="s">
        <v>107</v>
      </c>
      <c r="D136" s="2"/>
      <c r="E136" s="2"/>
      <c r="F136" s="2"/>
      <c r="G136" s="21">
        <v>0</v>
      </c>
      <c r="H136" s="20"/>
      <c r="I136" s="5" t="s">
        <v>108</v>
      </c>
      <c r="J136" s="1">
        <f t="shared" si="5"/>
        <v>19</v>
      </c>
      <c r="K136" s="1"/>
    </row>
    <row r="137" spans="1:12" x14ac:dyDescent="0.25">
      <c r="A137" s="1">
        <f t="shared" si="4"/>
        <v>20</v>
      </c>
      <c r="B137" s="3" t="s">
        <v>97</v>
      </c>
      <c r="D137" s="2"/>
      <c r="E137" s="2"/>
      <c r="F137" s="2"/>
      <c r="G137" s="21">
        <f>G125</f>
        <v>11020.262002440008</v>
      </c>
      <c r="H137" s="21"/>
      <c r="I137" s="5" t="s">
        <v>109</v>
      </c>
      <c r="J137" s="1">
        <f t="shared" si="5"/>
        <v>20</v>
      </c>
      <c r="K137" s="1"/>
    </row>
    <row r="138" spans="1:12" x14ac:dyDescent="0.25">
      <c r="A138" s="1">
        <f t="shared" si="4"/>
        <v>21</v>
      </c>
      <c r="B138" s="3" t="s">
        <v>98</v>
      </c>
      <c r="D138" s="2"/>
      <c r="E138" s="2"/>
      <c r="F138" s="2"/>
      <c r="G138" s="315">
        <f>G126</f>
        <v>5311035.7694891794</v>
      </c>
      <c r="H138" s="314" t="s">
        <v>237</v>
      </c>
      <c r="I138" s="5" t="s">
        <v>110</v>
      </c>
      <c r="J138" s="1">
        <f t="shared" si="5"/>
        <v>21</v>
      </c>
      <c r="K138" s="1"/>
    </row>
    <row r="139" spans="1:12" x14ac:dyDescent="0.25">
      <c r="A139" s="1">
        <f t="shared" si="4"/>
        <v>22</v>
      </c>
      <c r="B139" s="3" t="s">
        <v>111</v>
      </c>
      <c r="D139" s="2"/>
      <c r="E139" s="2"/>
      <c r="F139" s="2"/>
      <c r="G139" s="53">
        <f>G129</f>
        <v>1.3898441294621706E-2</v>
      </c>
      <c r="H139" s="53"/>
      <c r="I139" s="5" t="s">
        <v>112</v>
      </c>
      <c r="J139" s="1">
        <f t="shared" si="5"/>
        <v>22</v>
      </c>
    </row>
    <row r="140" spans="1:12" x14ac:dyDescent="0.25">
      <c r="A140" s="1">
        <f t="shared" si="4"/>
        <v>23</v>
      </c>
      <c r="B140" s="3" t="s">
        <v>113</v>
      </c>
      <c r="D140" s="2"/>
      <c r="E140" s="2"/>
      <c r="F140" s="2"/>
      <c r="G140" s="50" t="s">
        <v>114</v>
      </c>
      <c r="H140" s="2"/>
      <c r="I140" s="5" t="s">
        <v>115</v>
      </c>
      <c r="J140" s="1">
        <f t="shared" si="5"/>
        <v>23</v>
      </c>
    </row>
    <row r="141" spans="1:12" x14ac:dyDescent="0.25">
      <c r="A141" s="1">
        <f t="shared" si="4"/>
        <v>24</v>
      </c>
      <c r="B141" s="4"/>
      <c r="D141" s="2"/>
      <c r="E141" s="2"/>
      <c r="F141" s="2"/>
      <c r="G141" s="64"/>
      <c r="H141" s="64"/>
      <c r="I141" s="61"/>
      <c r="J141" s="1">
        <f t="shared" si="5"/>
        <v>24</v>
      </c>
    </row>
    <row r="142" spans="1:12" x14ac:dyDescent="0.25">
      <c r="A142" s="1">
        <f t="shared" si="4"/>
        <v>25</v>
      </c>
      <c r="B142" s="3" t="s">
        <v>116</v>
      </c>
      <c r="C142" s="1"/>
      <c r="D142" s="1"/>
      <c r="E142" s="2"/>
      <c r="F142" s="2"/>
      <c r="G142" s="52">
        <f>(((G135)+(G137/G138)+G129)*G140-(G136/G138))/(1-G140)</f>
        <v>6.7585587152156762E-3</v>
      </c>
      <c r="H142" s="53"/>
      <c r="I142" s="5" t="s">
        <v>117</v>
      </c>
      <c r="J142" s="1">
        <f t="shared" si="5"/>
        <v>25</v>
      </c>
    </row>
    <row r="143" spans="1:12" x14ac:dyDescent="0.25">
      <c r="A143" s="1">
        <f t="shared" si="4"/>
        <v>26</v>
      </c>
      <c r="B143" s="55" t="s">
        <v>118</v>
      </c>
      <c r="G143" s="1"/>
      <c r="H143" s="1"/>
      <c r="I143" s="5"/>
      <c r="J143" s="1">
        <f t="shared" si="5"/>
        <v>26</v>
      </c>
      <c r="K143" s="1"/>
    </row>
    <row r="144" spans="1:12" x14ac:dyDescent="0.25">
      <c r="A144" s="1">
        <f t="shared" si="4"/>
        <v>27</v>
      </c>
      <c r="G144" s="1"/>
      <c r="H144" s="1"/>
      <c r="I144" s="5"/>
      <c r="J144" s="1">
        <f t="shared" si="5"/>
        <v>27</v>
      </c>
      <c r="K144" s="1"/>
    </row>
    <row r="145" spans="1:12" x14ac:dyDescent="0.25">
      <c r="A145" s="1">
        <f t="shared" si="4"/>
        <v>28</v>
      </c>
      <c r="B145" s="9" t="s">
        <v>124</v>
      </c>
      <c r="G145" s="53">
        <f>G142+G129</f>
        <v>2.0657000009837383E-2</v>
      </c>
      <c r="H145" s="53"/>
      <c r="I145" s="5" t="s">
        <v>119</v>
      </c>
      <c r="J145" s="1">
        <f t="shared" si="5"/>
        <v>28</v>
      </c>
      <c r="K145" s="1"/>
    </row>
    <row r="146" spans="1:12" x14ac:dyDescent="0.25">
      <c r="A146" s="1">
        <f t="shared" si="4"/>
        <v>29</v>
      </c>
      <c r="G146" s="1"/>
      <c r="H146" s="1"/>
      <c r="I146" s="5"/>
      <c r="J146" s="1">
        <f t="shared" si="5"/>
        <v>29</v>
      </c>
      <c r="K146" s="1"/>
    </row>
    <row r="147" spans="1:12" x14ac:dyDescent="0.25">
      <c r="A147" s="1">
        <f t="shared" si="4"/>
        <v>30</v>
      </c>
      <c r="B147" s="9" t="s">
        <v>163</v>
      </c>
      <c r="G147" s="66">
        <f>G50</f>
        <v>7.2369001423381055E-2</v>
      </c>
      <c r="H147" s="2"/>
      <c r="I147" s="5" t="s">
        <v>164</v>
      </c>
      <c r="J147" s="1">
        <f t="shared" si="5"/>
        <v>30</v>
      </c>
      <c r="K147" s="1"/>
    </row>
    <row r="148" spans="1:12" x14ac:dyDescent="0.25">
      <c r="A148" s="1">
        <f t="shared" si="4"/>
        <v>31</v>
      </c>
      <c r="G148" s="20"/>
      <c r="H148" s="20"/>
      <c r="I148" s="5"/>
      <c r="J148" s="1">
        <f t="shared" si="5"/>
        <v>31</v>
      </c>
      <c r="K148" s="1"/>
    </row>
    <row r="149" spans="1:12" ht="19.5" thickBot="1" x14ac:dyDescent="0.3">
      <c r="A149" s="1">
        <f t="shared" si="4"/>
        <v>32</v>
      </c>
      <c r="B149" s="9" t="s">
        <v>165</v>
      </c>
      <c r="G149" s="69">
        <f>G145+G147</f>
        <v>9.302600143321843E-2</v>
      </c>
      <c r="H149" s="53"/>
      <c r="I149" s="5" t="s">
        <v>166</v>
      </c>
      <c r="J149" s="1">
        <f t="shared" si="5"/>
        <v>32</v>
      </c>
      <c r="K149" s="68"/>
      <c r="L149" s="54"/>
    </row>
    <row r="150" spans="1:12" ht="17.25" thickTop="1" thickBot="1" x14ac:dyDescent="0.3">
      <c r="A150" s="25">
        <f t="shared" si="4"/>
        <v>33</v>
      </c>
      <c r="B150" s="26"/>
      <c r="C150" s="26"/>
      <c r="D150" s="26"/>
      <c r="E150" s="26"/>
      <c r="F150" s="26"/>
      <c r="G150" s="25"/>
      <c r="H150" s="25"/>
      <c r="I150" s="27"/>
      <c r="J150" s="25">
        <f t="shared" si="5"/>
        <v>33</v>
      </c>
    </row>
    <row r="151" spans="1:12" x14ac:dyDescent="0.25">
      <c r="A151" s="1">
        <f t="shared" si="4"/>
        <v>34</v>
      </c>
      <c r="G151" s="1"/>
      <c r="H151" s="1"/>
      <c r="I151" s="5"/>
      <c r="J151" s="1">
        <f t="shared" si="5"/>
        <v>34</v>
      </c>
    </row>
    <row r="152" spans="1:12" ht="18.75" x14ac:dyDescent="0.25">
      <c r="A152" s="1">
        <f t="shared" si="4"/>
        <v>35</v>
      </c>
      <c r="B152" s="9" t="s">
        <v>121</v>
      </c>
      <c r="E152" s="2"/>
      <c r="F152" s="2"/>
      <c r="G152" s="41"/>
      <c r="H152" s="41"/>
      <c r="I152" s="5"/>
      <c r="J152" s="1">
        <f t="shared" si="5"/>
        <v>35</v>
      </c>
    </row>
    <row r="153" spans="1:12" x14ac:dyDescent="0.25">
      <c r="A153" s="1">
        <f t="shared" si="4"/>
        <v>36</v>
      </c>
      <c r="B153" s="42"/>
      <c r="E153" s="2"/>
      <c r="F153" s="2"/>
      <c r="G153" s="41"/>
      <c r="H153" s="41"/>
      <c r="I153" s="5"/>
      <c r="J153" s="1">
        <f t="shared" si="5"/>
        <v>36</v>
      </c>
      <c r="L153" s="194"/>
    </row>
    <row r="154" spans="1:12" x14ac:dyDescent="0.25">
      <c r="A154" s="1">
        <f t="shared" si="4"/>
        <v>37</v>
      </c>
      <c r="B154" s="9" t="s">
        <v>92</v>
      </c>
      <c r="E154" s="2"/>
      <c r="F154" s="2"/>
      <c r="G154" s="41"/>
      <c r="H154" s="41"/>
      <c r="I154" s="5"/>
      <c r="J154" s="1">
        <f t="shared" si="5"/>
        <v>37</v>
      </c>
    </row>
    <row r="155" spans="1:12" x14ac:dyDescent="0.25">
      <c r="A155" s="1">
        <f t="shared" si="4"/>
        <v>38</v>
      </c>
      <c r="B155" s="2"/>
      <c r="C155" s="2"/>
      <c r="D155" s="2"/>
      <c r="E155" s="2"/>
      <c r="F155" s="2"/>
      <c r="G155" s="41"/>
      <c r="H155" s="41"/>
      <c r="I155" s="5"/>
      <c r="J155" s="1">
        <f t="shared" si="5"/>
        <v>38</v>
      </c>
    </row>
    <row r="156" spans="1:12" x14ac:dyDescent="0.25">
      <c r="A156" s="1">
        <f t="shared" si="4"/>
        <v>39</v>
      </c>
      <c r="B156" s="43" t="s">
        <v>93</v>
      </c>
      <c r="C156" s="2"/>
      <c r="D156" s="2"/>
      <c r="E156" s="2"/>
      <c r="F156" s="2"/>
      <c r="G156" s="41"/>
      <c r="H156" s="41"/>
      <c r="I156" s="44"/>
      <c r="J156" s="1">
        <f t="shared" si="5"/>
        <v>39</v>
      </c>
    </row>
    <row r="157" spans="1:12" x14ac:dyDescent="0.25">
      <c r="A157" s="1">
        <f t="shared" si="4"/>
        <v>40</v>
      </c>
      <c r="B157" s="3" t="s">
        <v>122</v>
      </c>
      <c r="D157" s="2"/>
      <c r="E157" s="2"/>
      <c r="F157" s="2"/>
      <c r="G157" s="31">
        <f>G65</f>
        <v>0</v>
      </c>
      <c r="H157" s="193"/>
      <c r="I157" s="5" t="s">
        <v>167</v>
      </c>
      <c r="J157" s="1">
        <f t="shared" si="5"/>
        <v>40</v>
      </c>
      <c r="K157" s="1"/>
    </row>
    <row r="158" spans="1:12" x14ac:dyDescent="0.25">
      <c r="A158" s="1">
        <f t="shared" si="4"/>
        <v>41</v>
      </c>
      <c r="B158" s="3" t="s">
        <v>95</v>
      </c>
      <c r="D158" s="2"/>
      <c r="E158" s="2"/>
      <c r="F158" s="2"/>
      <c r="G158" s="70">
        <v>0</v>
      </c>
      <c r="H158" s="2"/>
      <c r="I158" s="5" t="s">
        <v>75</v>
      </c>
      <c r="J158" s="1">
        <f t="shared" si="5"/>
        <v>41</v>
      </c>
      <c r="K158" s="1"/>
    </row>
    <row r="159" spans="1:12" x14ac:dyDescent="0.25">
      <c r="A159" s="1">
        <f t="shared" si="4"/>
        <v>42</v>
      </c>
      <c r="B159" s="3" t="s">
        <v>97</v>
      </c>
      <c r="D159" s="2"/>
      <c r="E159" s="2"/>
      <c r="F159" s="2"/>
      <c r="G159" s="70">
        <v>0</v>
      </c>
      <c r="H159" s="2"/>
      <c r="I159" s="5" t="s">
        <v>75</v>
      </c>
      <c r="J159" s="1">
        <f t="shared" si="5"/>
        <v>42</v>
      </c>
      <c r="K159" s="2"/>
    </row>
    <row r="160" spans="1:12" x14ac:dyDescent="0.25">
      <c r="A160" s="1">
        <f t="shared" si="4"/>
        <v>43</v>
      </c>
      <c r="B160" s="3" t="s">
        <v>98</v>
      </c>
      <c r="D160" s="2"/>
      <c r="E160" s="47"/>
      <c r="F160" s="2"/>
      <c r="G160" s="313">
        <v>5311035.7694891794</v>
      </c>
      <c r="H160" s="314" t="s">
        <v>237</v>
      </c>
      <c r="I160" s="5" t="s">
        <v>240</v>
      </c>
      <c r="J160" s="1">
        <f t="shared" si="5"/>
        <v>43</v>
      </c>
    </row>
    <row r="161" spans="1:12" x14ac:dyDescent="0.25">
      <c r="A161" s="1">
        <f t="shared" si="4"/>
        <v>44</v>
      </c>
      <c r="B161" s="3" t="s">
        <v>99</v>
      </c>
      <c r="D161" s="49"/>
      <c r="E161" s="2"/>
      <c r="F161" s="2"/>
      <c r="G161" s="50" t="s">
        <v>100</v>
      </c>
      <c r="H161" s="2"/>
      <c r="I161" s="5" t="s">
        <v>101</v>
      </c>
      <c r="J161" s="1">
        <f t="shared" si="5"/>
        <v>44</v>
      </c>
      <c r="L161" s="51"/>
    </row>
    <row r="162" spans="1:12" x14ac:dyDescent="0.25">
      <c r="A162" s="1">
        <f t="shared" si="4"/>
        <v>45</v>
      </c>
      <c r="G162" s="1"/>
      <c r="H162" s="1"/>
      <c r="J162" s="1">
        <f t="shared" si="5"/>
        <v>45</v>
      </c>
    </row>
    <row r="163" spans="1:12" x14ac:dyDescent="0.25">
      <c r="A163" s="1">
        <f t="shared" si="4"/>
        <v>46</v>
      </c>
      <c r="B163" s="3" t="s">
        <v>102</v>
      </c>
      <c r="D163" s="2"/>
      <c r="E163" s="2"/>
      <c r="F163" s="2"/>
      <c r="G163" s="53">
        <f>(((G157)+(G159/G160))*G161-(G158/G160))/(1-G161)</f>
        <v>0</v>
      </c>
      <c r="H163" s="193"/>
      <c r="I163" s="5" t="s">
        <v>103</v>
      </c>
      <c r="J163" s="1">
        <f t="shared" si="5"/>
        <v>46</v>
      </c>
      <c r="L163" s="54"/>
    </row>
    <row r="164" spans="1:12" x14ac:dyDescent="0.25">
      <c r="A164" s="1">
        <f t="shared" si="4"/>
        <v>47</v>
      </c>
      <c r="B164" s="55" t="s">
        <v>104</v>
      </c>
      <c r="G164" s="1"/>
      <c r="H164" s="1"/>
      <c r="J164" s="1">
        <f t="shared" si="5"/>
        <v>47</v>
      </c>
    </row>
    <row r="165" spans="1:12" x14ac:dyDescent="0.25">
      <c r="A165" s="1">
        <f t="shared" si="4"/>
        <v>48</v>
      </c>
      <c r="G165" s="1"/>
      <c r="H165" s="1"/>
      <c r="J165" s="1">
        <f t="shared" si="5"/>
        <v>48</v>
      </c>
    </row>
    <row r="166" spans="1:12" x14ac:dyDescent="0.25">
      <c r="A166" s="1">
        <f t="shared" si="4"/>
        <v>49</v>
      </c>
      <c r="B166" s="9" t="s">
        <v>105</v>
      </c>
      <c r="C166" s="2"/>
      <c r="D166" s="2"/>
      <c r="E166" s="2"/>
      <c r="F166" s="2"/>
      <c r="G166" s="57"/>
      <c r="H166" s="57"/>
      <c r="I166" s="58"/>
      <c r="J166" s="1">
        <f t="shared" si="5"/>
        <v>49</v>
      </c>
      <c r="K166" s="59"/>
    </row>
    <row r="167" spans="1:12" x14ac:dyDescent="0.25">
      <c r="A167" s="1">
        <f t="shared" si="4"/>
        <v>50</v>
      </c>
      <c r="B167" s="60"/>
      <c r="C167" s="2"/>
      <c r="D167" s="2"/>
      <c r="E167" s="2"/>
      <c r="F167" s="2"/>
      <c r="G167" s="57"/>
      <c r="H167" s="57"/>
      <c r="I167" s="61"/>
      <c r="J167" s="1">
        <f t="shared" si="5"/>
        <v>50</v>
      </c>
      <c r="K167" s="2"/>
    </row>
    <row r="168" spans="1:12" x14ac:dyDescent="0.25">
      <c r="A168" s="1">
        <f t="shared" si="4"/>
        <v>51</v>
      </c>
      <c r="B168" s="43" t="s">
        <v>93</v>
      </c>
      <c r="C168" s="2"/>
      <c r="D168" s="2"/>
      <c r="E168" s="2"/>
      <c r="F168" s="2"/>
      <c r="G168" s="57"/>
      <c r="H168" s="57"/>
      <c r="I168" s="61"/>
      <c r="J168" s="1">
        <f t="shared" si="5"/>
        <v>51</v>
      </c>
      <c r="K168" s="2"/>
    </row>
    <row r="169" spans="1:12" x14ac:dyDescent="0.25">
      <c r="A169" s="1">
        <f t="shared" si="4"/>
        <v>52</v>
      </c>
      <c r="B169" s="3" t="s">
        <v>122</v>
      </c>
      <c r="D169" s="2"/>
      <c r="E169" s="2"/>
      <c r="F169" s="2"/>
      <c r="G169" s="20">
        <f>G157</f>
        <v>0</v>
      </c>
      <c r="H169" s="193"/>
      <c r="I169" s="5" t="s">
        <v>168</v>
      </c>
      <c r="J169" s="1">
        <f t="shared" si="5"/>
        <v>52</v>
      </c>
      <c r="K169" s="1"/>
    </row>
    <row r="170" spans="1:12" x14ac:dyDescent="0.25">
      <c r="A170" s="1">
        <f t="shared" si="4"/>
        <v>53</v>
      </c>
      <c r="B170" s="3" t="s">
        <v>107</v>
      </c>
      <c r="D170" s="2"/>
      <c r="E170" s="2"/>
      <c r="F170" s="2"/>
      <c r="G170" s="70">
        <v>0</v>
      </c>
      <c r="H170" s="20"/>
      <c r="I170" s="5" t="s">
        <v>75</v>
      </c>
      <c r="J170" s="1">
        <f t="shared" si="5"/>
        <v>53</v>
      </c>
      <c r="K170" s="1"/>
    </row>
    <row r="171" spans="1:12" x14ac:dyDescent="0.25">
      <c r="A171" s="1">
        <f t="shared" si="4"/>
        <v>54</v>
      </c>
      <c r="B171" s="3" t="s">
        <v>97</v>
      </c>
      <c r="D171" s="2"/>
      <c r="E171" s="2"/>
      <c r="F171" s="2"/>
      <c r="G171" s="62">
        <f>G159</f>
        <v>0</v>
      </c>
      <c r="H171" s="21"/>
      <c r="I171" s="5" t="s">
        <v>169</v>
      </c>
      <c r="J171" s="1">
        <f t="shared" si="5"/>
        <v>54</v>
      </c>
      <c r="K171" s="1"/>
    </row>
    <row r="172" spans="1:12" x14ac:dyDescent="0.25">
      <c r="A172" s="1">
        <f t="shared" si="4"/>
        <v>55</v>
      </c>
      <c r="B172" s="3" t="s">
        <v>98</v>
      </c>
      <c r="D172" s="2"/>
      <c r="E172" s="2"/>
      <c r="F172" s="2"/>
      <c r="G172" s="315">
        <f>G160</f>
        <v>5311035.7694891794</v>
      </c>
      <c r="H172" s="314" t="s">
        <v>237</v>
      </c>
      <c r="I172" s="5" t="s">
        <v>170</v>
      </c>
      <c r="J172" s="1">
        <f t="shared" si="5"/>
        <v>55</v>
      </c>
      <c r="K172" s="1"/>
    </row>
    <row r="173" spans="1:12" x14ac:dyDescent="0.25">
      <c r="A173" s="1">
        <f t="shared" si="4"/>
        <v>56</v>
      </c>
      <c r="B173" s="3" t="s">
        <v>111</v>
      </c>
      <c r="D173" s="2"/>
      <c r="E173" s="2"/>
      <c r="F173" s="2"/>
      <c r="G173" s="53">
        <f>G163</f>
        <v>0</v>
      </c>
      <c r="H173" s="193"/>
      <c r="I173" s="5" t="s">
        <v>123</v>
      </c>
      <c r="J173" s="1">
        <f t="shared" si="5"/>
        <v>56</v>
      </c>
    </row>
    <row r="174" spans="1:12" x14ac:dyDescent="0.25">
      <c r="A174" s="1">
        <f t="shared" si="4"/>
        <v>57</v>
      </c>
      <c r="B174" s="3" t="s">
        <v>113</v>
      </c>
      <c r="D174" s="2"/>
      <c r="E174" s="2"/>
      <c r="F174" s="2"/>
      <c r="G174" s="50" t="s">
        <v>114</v>
      </c>
      <c r="H174" s="2"/>
      <c r="I174" s="5" t="s">
        <v>115</v>
      </c>
      <c r="J174" s="1">
        <f t="shared" si="5"/>
        <v>57</v>
      </c>
    </row>
    <row r="175" spans="1:12" x14ac:dyDescent="0.25">
      <c r="A175" s="1">
        <f t="shared" si="4"/>
        <v>58</v>
      </c>
      <c r="B175" s="4"/>
      <c r="D175" s="2"/>
      <c r="E175" s="2"/>
      <c r="F175" s="2"/>
      <c r="G175" s="64"/>
      <c r="H175" s="64"/>
      <c r="I175" s="61"/>
      <c r="J175" s="1">
        <f t="shared" si="5"/>
        <v>58</v>
      </c>
      <c r="K175" s="195"/>
    </row>
    <row r="176" spans="1:12" x14ac:dyDescent="0.25">
      <c r="A176" s="1">
        <f t="shared" si="4"/>
        <v>59</v>
      </c>
      <c r="B176" s="3" t="s">
        <v>116</v>
      </c>
      <c r="C176" s="1"/>
      <c r="D176" s="1"/>
      <c r="E176" s="2"/>
      <c r="F176" s="2"/>
      <c r="G176" s="52">
        <f>(((G169)+(G171/G172)+G163)*G174-(G170/G172))/(1-G174)</f>
        <v>0</v>
      </c>
      <c r="H176" s="193"/>
      <c r="I176" s="5" t="s">
        <v>117</v>
      </c>
      <c r="J176" s="1">
        <f t="shared" si="5"/>
        <v>59</v>
      </c>
    </row>
    <row r="177" spans="1:12" x14ac:dyDescent="0.25">
      <c r="A177" s="1">
        <f t="shared" si="4"/>
        <v>60</v>
      </c>
      <c r="B177" s="55" t="s">
        <v>118</v>
      </c>
      <c r="G177" s="1"/>
      <c r="H177" s="1"/>
      <c r="I177" s="5"/>
      <c r="J177" s="1">
        <f t="shared" si="5"/>
        <v>60</v>
      </c>
      <c r="K177" s="1"/>
    </row>
    <row r="178" spans="1:12" x14ac:dyDescent="0.25">
      <c r="A178" s="1">
        <f t="shared" si="4"/>
        <v>61</v>
      </c>
      <c r="G178" s="1"/>
      <c r="H178" s="1"/>
      <c r="I178" s="5"/>
      <c r="J178" s="1">
        <f t="shared" si="5"/>
        <v>61</v>
      </c>
      <c r="K178" s="1"/>
    </row>
    <row r="179" spans="1:12" x14ac:dyDescent="0.25">
      <c r="A179" s="1">
        <f t="shared" si="4"/>
        <v>62</v>
      </c>
      <c r="B179" s="9" t="s">
        <v>124</v>
      </c>
      <c r="G179" s="53">
        <f>G176+G163</f>
        <v>0</v>
      </c>
      <c r="H179" s="193"/>
      <c r="I179" s="5" t="s">
        <v>171</v>
      </c>
      <c r="J179" s="1">
        <f t="shared" si="5"/>
        <v>62</v>
      </c>
      <c r="K179" s="1"/>
    </row>
    <row r="180" spans="1:12" x14ac:dyDescent="0.25">
      <c r="A180" s="1">
        <f t="shared" si="4"/>
        <v>63</v>
      </c>
      <c r="G180" s="1"/>
      <c r="H180" s="1"/>
      <c r="I180" s="5"/>
      <c r="J180" s="1">
        <f t="shared" si="5"/>
        <v>63</v>
      </c>
      <c r="K180" s="1"/>
    </row>
    <row r="181" spans="1:12" x14ac:dyDescent="0.25">
      <c r="A181" s="1">
        <f t="shared" si="4"/>
        <v>64</v>
      </c>
      <c r="B181" s="9" t="s">
        <v>135</v>
      </c>
      <c r="G181" s="52">
        <f>G63</f>
        <v>0</v>
      </c>
      <c r="H181" s="193"/>
      <c r="I181" s="5" t="s">
        <v>172</v>
      </c>
      <c r="J181" s="1">
        <f t="shared" si="5"/>
        <v>64</v>
      </c>
      <c r="K181" s="1"/>
    </row>
    <row r="182" spans="1:12" x14ac:dyDescent="0.25">
      <c r="A182" s="1">
        <f t="shared" si="4"/>
        <v>65</v>
      </c>
      <c r="G182" s="20"/>
      <c r="H182" s="20"/>
      <c r="I182" s="5"/>
      <c r="J182" s="1">
        <f t="shared" si="5"/>
        <v>65</v>
      </c>
      <c r="K182" s="1"/>
    </row>
    <row r="183" spans="1:12" ht="19.5" thickBot="1" x14ac:dyDescent="0.3">
      <c r="A183" s="1">
        <f t="shared" si="4"/>
        <v>66</v>
      </c>
      <c r="B183" s="9" t="s">
        <v>137</v>
      </c>
      <c r="G183" s="69">
        <f>G179+G181</f>
        <v>0</v>
      </c>
      <c r="H183" s="193"/>
      <c r="I183" s="5" t="s">
        <v>173</v>
      </c>
      <c r="J183" s="1">
        <f t="shared" si="5"/>
        <v>66</v>
      </c>
      <c r="K183" s="68"/>
      <c r="L183" s="54"/>
    </row>
    <row r="184" spans="1:12" ht="16.5" thickTop="1" x14ac:dyDescent="0.25">
      <c r="B184" s="9"/>
      <c r="G184" s="67"/>
      <c r="H184" s="67"/>
      <c r="I184" s="5"/>
      <c r="J184" s="1"/>
      <c r="K184" s="68"/>
      <c r="L184" s="54"/>
    </row>
    <row r="185" spans="1:12" x14ac:dyDescent="0.25">
      <c r="B185" s="9"/>
      <c r="G185" s="67"/>
      <c r="H185" s="67"/>
      <c r="I185" s="5"/>
      <c r="J185" s="1"/>
      <c r="K185" s="68"/>
      <c r="L185" s="54"/>
    </row>
    <row r="186" spans="1:12" ht="30" customHeight="1" x14ac:dyDescent="0.25">
      <c r="A186" s="314" t="s">
        <v>237</v>
      </c>
      <c r="B186" s="343" t="s">
        <v>459</v>
      </c>
      <c r="C186" s="343"/>
      <c r="D186" s="343"/>
      <c r="E186" s="343"/>
      <c r="F186" s="343"/>
      <c r="G186" s="343"/>
      <c r="H186" s="343"/>
      <c r="I186" s="343"/>
      <c r="J186" s="343"/>
      <c r="K186" s="68"/>
      <c r="L186" s="54"/>
    </row>
    <row r="187" spans="1:12" x14ac:dyDescent="0.25">
      <c r="A187" s="110"/>
      <c r="B187" s="4"/>
      <c r="C187" s="111"/>
      <c r="D187" s="111"/>
      <c r="E187" s="111"/>
      <c r="F187" s="111"/>
      <c r="G187" s="112"/>
      <c r="H187" s="112"/>
      <c r="I187" s="113"/>
      <c r="J187" s="1"/>
    </row>
    <row r="188" spans="1:12" x14ac:dyDescent="0.25">
      <c r="A188" s="110"/>
      <c r="B188" s="4"/>
      <c r="C188" s="111"/>
      <c r="D188" s="111"/>
      <c r="E188" s="111"/>
      <c r="F188" s="111"/>
      <c r="G188" s="112"/>
      <c r="H188" s="112"/>
      <c r="I188" s="113"/>
      <c r="J188" s="1"/>
    </row>
    <row r="189" spans="1:12" x14ac:dyDescent="0.25">
      <c r="B189" s="335" t="s">
        <v>0</v>
      </c>
      <c r="C189" s="335"/>
      <c r="D189" s="335"/>
      <c r="E189" s="335"/>
      <c r="F189" s="335"/>
      <c r="G189" s="335"/>
      <c r="H189" s="335"/>
      <c r="I189" s="335"/>
      <c r="J189" s="1"/>
    </row>
    <row r="190" spans="1:12" x14ac:dyDescent="0.25">
      <c r="B190" s="335" t="s">
        <v>1</v>
      </c>
      <c r="C190" s="335"/>
      <c r="D190" s="335"/>
      <c r="E190" s="335"/>
      <c r="F190" s="335"/>
      <c r="G190" s="335"/>
      <c r="H190" s="335"/>
      <c r="I190" s="335"/>
      <c r="J190" s="1"/>
    </row>
    <row r="191" spans="1:12" x14ac:dyDescent="0.25">
      <c r="B191" s="335" t="s">
        <v>2</v>
      </c>
      <c r="C191" s="335"/>
      <c r="D191" s="335"/>
      <c r="E191" s="335"/>
      <c r="F191" s="335"/>
      <c r="G191" s="335"/>
      <c r="H191" s="335"/>
      <c r="I191" s="335"/>
      <c r="J191" s="1"/>
    </row>
    <row r="192" spans="1:12" x14ac:dyDescent="0.25">
      <c r="B192" s="340" t="str">
        <f>B5</f>
        <v>Base Period &amp; True-Up Period 12 - Months Ending December 31, 2023</v>
      </c>
      <c r="C192" s="340"/>
      <c r="D192" s="340"/>
      <c r="E192" s="340"/>
      <c r="F192" s="340"/>
      <c r="G192" s="340"/>
      <c r="H192" s="340"/>
      <c r="I192" s="340"/>
      <c r="J192" s="1"/>
    </row>
    <row r="193" spans="1:10" x14ac:dyDescent="0.25">
      <c r="B193" s="339" t="s">
        <v>3</v>
      </c>
      <c r="C193" s="336"/>
      <c r="D193" s="336"/>
      <c r="E193" s="336"/>
      <c r="F193" s="336"/>
      <c r="G193" s="336"/>
      <c r="H193" s="336"/>
      <c r="I193" s="336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5"/>
      <c r="J194" s="1"/>
    </row>
    <row r="195" spans="1:10" x14ac:dyDescent="0.25">
      <c r="A195" s="1" t="s">
        <v>4</v>
      </c>
      <c r="B195" s="2"/>
      <c r="C195" s="2"/>
      <c r="D195" s="2"/>
      <c r="E195" s="2"/>
      <c r="F195" s="2"/>
      <c r="G195" s="2"/>
      <c r="H195" s="2"/>
      <c r="I195" s="5"/>
      <c r="J195" s="1" t="s">
        <v>4</v>
      </c>
    </row>
    <row r="196" spans="1:10" x14ac:dyDescent="0.25">
      <c r="A196" s="1" t="s">
        <v>6</v>
      </c>
      <c r="B196" s="1"/>
      <c r="C196" s="1"/>
      <c r="D196" s="1"/>
      <c r="E196" s="1"/>
      <c r="F196" s="1"/>
      <c r="G196" s="6" t="s">
        <v>8</v>
      </c>
      <c r="H196" s="2"/>
      <c r="I196" s="8" t="s">
        <v>9</v>
      </c>
      <c r="J196" s="1" t="s">
        <v>6</v>
      </c>
    </row>
    <row r="197" spans="1:10" x14ac:dyDescent="0.25">
      <c r="G197" s="1"/>
      <c r="H197" s="1"/>
      <c r="I197" s="5"/>
      <c r="J197" s="1"/>
    </row>
    <row r="198" spans="1:10" ht="18.75" x14ac:dyDescent="0.25">
      <c r="A198" s="1">
        <v>1</v>
      </c>
      <c r="B198" s="9" t="s">
        <v>174</v>
      </c>
      <c r="E198" s="2"/>
      <c r="F198" s="2"/>
      <c r="G198" s="41"/>
      <c r="H198" s="41"/>
      <c r="I198" s="5"/>
      <c r="J198" s="1">
        <v>1</v>
      </c>
    </row>
    <row r="199" spans="1:10" x14ac:dyDescent="0.25">
      <c r="A199" s="1">
        <f>A198+1</f>
        <v>2</v>
      </c>
      <c r="B199" s="42"/>
      <c r="E199" s="2"/>
      <c r="F199" s="2"/>
      <c r="G199" s="41"/>
      <c r="H199" s="41"/>
      <c r="I199" s="5"/>
      <c r="J199" s="1">
        <f>J198+1</f>
        <v>2</v>
      </c>
    </row>
    <row r="200" spans="1:10" x14ac:dyDescent="0.25">
      <c r="A200" s="1">
        <f>A199+1</f>
        <v>3</v>
      </c>
      <c r="B200" s="9" t="s">
        <v>92</v>
      </c>
      <c r="E200" s="2"/>
      <c r="F200" s="2"/>
      <c r="G200" s="41"/>
      <c r="H200" s="41"/>
      <c r="I200" s="5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41"/>
      <c r="H201" s="41"/>
      <c r="I201" s="5"/>
      <c r="J201" s="1">
        <f>J200+1</f>
        <v>4</v>
      </c>
    </row>
    <row r="202" spans="1:10" x14ac:dyDescent="0.25">
      <c r="A202" s="1">
        <f t="shared" ref="A202:A263" si="6">A201+1</f>
        <v>5</v>
      </c>
      <c r="B202" s="43" t="s">
        <v>93</v>
      </c>
      <c r="C202" s="2"/>
      <c r="D202" s="2"/>
      <c r="E202" s="2"/>
      <c r="F202" s="2"/>
      <c r="G202" s="41"/>
      <c r="H202" s="41"/>
      <c r="I202" s="44"/>
      <c r="J202" s="1">
        <f t="shared" ref="J202:J263" si="7">J201+1</f>
        <v>5</v>
      </c>
    </row>
    <row r="203" spans="1:10" x14ac:dyDescent="0.25">
      <c r="A203" s="1">
        <f t="shared" si="6"/>
        <v>6</v>
      </c>
      <c r="B203" s="3" t="s">
        <v>94</v>
      </c>
      <c r="D203" s="2"/>
      <c r="E203" s="2"/>
      <c r="F203" s="2"/>
      <c r="G203" s="31">
        <f>G90</f>
        <v>0</v>
      </c>
      <c r="H203" s="2"/>
      <c r="I203" s="5" t="s">
        <v>125</v>
      </c>
      <c r="J203" s="1">
        <f t="shared" si="7"/>
        <v>6</v>
      </c>
    </row>
    <row r="204" spans="1:10" x14ac:dyDescent="0.25">
      <c r="A204" s="1">
        <f t="shared" si="6"/>
        <v>7</v>
      </c>
      <c r="B204" s="3" t="s">
        <v>95</v>
      </c>
      <c r="D204" s="2"/>
      <c r="E204" s="2"/>
      <c r="F204" s="2"/>
      <c r="G204" s="70">
        <v>0</v>
      </c>
      <c r="H204" s="2"/>
      <c r="I204" s="5" t="s">
        <v>126</v>
      </c>
      <c r="J204" s="1">
        <f t="shared" si="7"/>
        <v>7</v>
      </c>
    </row>
    <row r="205" spans="1:10" x14ac:dyDescent="0.25">
      <c r="A205" s="1">
        <f t="shared" si="6"/>
        <v>8</v>
      </c>
      <c r="B205" s="3" t="s">
        <v>97</v>
      </c>
      <c r="D205" s="2"/>
      <c r="E205" s="2"/>
      <c r="F205" s="2"/>
      <c r="G205" s="46">
        <v>0</v>
      </c>
      <c r="H205" s="2"/>
      <c r="I205" s="37"/>
      <c r="J205" s="1">
        <f t="shared" si="7"/>
        <v>8</v>
      </c>
    </row>
    <row r="206" spans="1:10" x14ac:dyDescent="0.25">
      <c r="A206" s="1">
        <f t="shared" si="6"/>
        <v>9</v>
      </c>
      <c r="B206" s="3" t="s">
        <v>127</v>
      </c>
      <c r="D206" s="2"/>
      <c r="E206" s="2"/>
      <c r="F206" s="2"/>
      <c r="G206" s="45">
        <v>0</v>
      </c>
      <c r="H206" s="2"/>
      <c r="I206" s="5" t="s">
        <v>128</v>
      </c>
      <c r="J206" s="1">
        <f t="shared" si="7"/>
        <v>9</v>
      </c>
    </row>
    <row r="207" spans="1:10" x14ac:dyDescent="0.25">
      <c r="A207" s="1">
        <f t="shared" si="6"/>
        <v>10</v>
      </c>
      <c r="B207" s="3" t="s">
        <v>99</v>
      </c>
      <c r="D207" s="2"/>
      <c r="E207" s="2"/>
      <c r="F207" s="2"/>
      <c r="G207" s="71" t="str">
        <f>G127</f>
        <v>21%</v>
      </c>
      <c r="H207" s="2"/>
      <c r="I207" s="5" t="s">
        <v>129</v>
      </c>
      <c r="J207" s="1">
        <f t="shared" si="7"/>
        <v>10</v>
      </c>
    </row>
    <row r="208" spans="1:10" x14ac:dyDescent="0.25">
      <c r="A208" s="1">
        <f t="shared" si="6"/>
        <v>11</v>
      </c>
      <c r="G208" s="1"/>
      <c r="H208" s="1"/>
      <c r="J208" s="1">
        <f t="shared" si="7"/>
        <v>11</v>
      </c>
    </row>
    <row r="209" spans="1:10" x14ac:dyDescent="0.25">
      <c r="A209" s="1">
        <f t="shared" si="6"/>
        <v>12</v>
      </c>
      <c r="B209" s="3" t="s">
        <v>130</v>
      </c>
      <c r="D209" s="2"/>
      <c r="E209" s="2"/>
      <c r="F209" s="2"/>
      <c r="G209" s="53">
        <f>IFERROR((((G203)+(G205/G206))*G207-(G204/G206))/(1-G207),0)</f>
        <v>0</v>
      </c>
      <c r="H209" s="53"/>
      <c r="I209" s="5" t="s">
        <v>131</v>
      </c>
      <c r="J209" s="1">
        <f t="shared" si="7"/>
        <v>12</v>
      </c>
    </row>
    <row r="210" spans="1:10" x14ac:dyDescent="0.25">
      <c r="A210" s="1">
        <f t="shared" si="6"/>
        <v>13</v>
      </c>
      <c r="B210" s="55" t="s">
        <v>104</v>
      </c>
      <c r="D210" s="55"/>
      <c r="G210" s="20"/>
      <c r="H210" s="20"/>
      <c r="J210" s="1">
        <f t="shared" si="7"/>
        <v>13</v>
      </c>
    </row>
    <row r="211" spans="1:10" x14ac:dyDescent="0.25">
      <c r="A211" s="1">
        <f t="shared" si="6"/>
        <v>14</v>
      </c>
      <c r="G211" s="1"/>
      <c r="H211" s="1"/>
      <c r="J211" s="1">
        <f t="shared" si="7"/>
        <v>14</v>
      </c>
    </row>
    <row r="212" spans="1:10" x14ac:dyDescent="0.25">
      <c r="A212" s="1">
        <f t="shared" si="6"/>
        <v>15</v>
      </c>
      <c r="B212" s="9" t="s">
        <v>105</v>
      </c>
      <c r="C212" s="2"/>
      <c r="D212" s="2"/>
      <c r="E212" s="2"/>
      <c r="F212" s="2"/>
      <c r="G212" s="57"/>
      <c r="H212" s="57"/>
      <c r="I212" s="58"/>
      <c r="J212" s="1">
        <f t="shared" si="7"/>
        <v>15</v>
      </c>
    </row>
    <row r="213" spans="1:10" x14ac:dyDescent="0.25">
      <c r="A213" s="1">
        <f t="shared" si="6"/>
        <v>16</v>
      </c>
      <c r="B213" s="60"/>
      <c r="C213" s="2"/>
      <c r="D213" s="2"/>
      <c r="E213" s="2"/>
      <c r="F213" s="2"/>
      <c r="G213" s="57"/>
      <c r="H213" s="57"/>
      <c r="I213" s="44"/>
      <c r="J213" s="1">
        <f t="shared" si="7"/>
        <v>16</v>
      </c>
    </row>
    <row r="214" spans="1:10" x14ac:dyDescent="0.25">
      <c r="A214" s="1">
        <f t="shared" si="6"/>
        <v>17</v>
      </c>
      <c r="B214" s="43" t="s">
        <v>93</v>
      </c>
      <c r="C214" s="2"/>
      <c r="D214" s="2"/>
      <c r="E214" s="2"/>
      <c r="F214" s="2"/>
      <c r="G214" s="57"/>
      <c r="H214" s="57"/>
      <c r="I214" s="44"/>
      <c r="J214" s="1">
        <f t="shared" si="7"/>
        <v>17</v>
      </c>
    </row>
    <row r="215" spans="1:10" x14ac:dyDescent="0.25">
      <c r="A215" s="1">
        <f t="shared" si="6"/>
        <v>18</v>
      </c>
      <c r="B215" s="3" t="s">
        <v>94</v>
      </c>
      <c r="D215" s="2"/>
      <c r="E215" s="2"/>
      <c r="F215" s="2"/>
      <c r="G215" s="20">
        <f>G203</f>
        <v>0</v>
      </c>
      <c r="H215" s="20"/>
      <c r="I215" s="5" t="s">
        <v>106</v>
      </c>
      <c r="J215" s="1">
        <f t="shared" si="7"/>
        <v>18</v>
      </c>
    </row>
    <row r="216" spans="1:10" x14ac:dyDescent="0.25">
      <c r="A216" s="1">
        <f t="shared" si="6"/>
        <v>19</v>
      </c>
      <c r="B216" s="3" t="s">
        <v>107</v>
      </c>
      <c r="D216" s="2"/>
      <c r="E216" s="2"/>
      <c r="F216" s="2"/>
      <c r="G216" s="70">
        <v>0</v>
      </c>
      <c r="H216" s="20"/>
      <c r="I216" s="5" t="s">
        <v>126</v>
      </c>
      <c r="J216" s="1">
        <f t="shared" si="7"/>
        <v>19</v>
      </c>
    </row>
    <row r="217" spans="1:10" x14ac:dyDescent="0.25">
      <c r="A217" s="1">
        <f t="shared" si="6"/>
        <v>20</v>
      </c>
      <c r="B217" s="3" t="s">
        <v>97</v>
      </c>
      <c r="D217" s="2"/>
      <c r="E217" s="2"/>
      <c r="F217" s="2"/>
      <c r="G217" s="21">
        <f>G205</f>
        <v>0</v>
      </c>
      <c r="H217" s="21"/>
      <c r="I217" s="5" t="s">
        <v>109</v>
      </c>
      <c r="J217" s="1">
        <f t="shared" si="7"/>
        <v>20</v>
      </c>
    </row>
    <row r="218" spans="1:10" x14ac:dyDescent="0.25">
      <c r="A218" s="1">
        <f t="shared" si="6"/>
        <v>21</v>
      </c>
      <c r="B218" s="3" t="s">
        <v>127</v>
      </c>
      <c r="D218" s="2"/>
      <c r="E218" s="2"/>
      <c r="F218" s="2"/>
      <c r="G218" s="21">
        <f>G206</f>
        <v>0</v>
      </c>
      <c r="H218" s="21"/>
      <c r="I218" s="5" t="s">
        <v>110</v>
      </c>
      <c r="J218" s="1">
        <f t="shared" si="7"/>
        <v>21</v>
      </c>
    </row>
    <row r="219" spans="1:10" x14ac:dyDescent="0.25">
      <c r="A219" s="1">
        <f t="shared" si="6"/>
        <v>22</v>
      </c>
      <c r="B219" s="3" t="s">
        <v>111</v>
      </c>
      <c r="D219" s="2"/>
      <c r="E219" s="2"/>
      <c r="F219" s="2"/>
      <c r="G219" s="53">
        <f>G209</f>
        <v>0</v>
      </c>
      <c r="H219" s="53"/>
      <c r="I219" s="5" t="s">
        <v>112</v>
      </c>
      <c r="J219" s="1">
        <f t="shared" si="7"/>
        <v>22</v>
      </c>
    </row>
    <row r="220" spans="1:10" x14ac:dyDescent="0.25">
      <c r="A220" s="1">
        <f t="shared" si="6"/>
        <v>23</v>
      </c>
      <c r="B220" s="3" t="s">
        <v>113</v>
      </c>
      <c r="D220" s="2"/>
      <c r="E220" s="2"/>
      <c r="F220" s="2"/>
      <c r="G220" s="72" t="str">
        <f>G140</f>
        <v>8.84%</v>
      </c>
      <c r="H220" s="2"/>
      <c r="I220" s="5" t="s">
        <v>132</v>
      </c>
      <c r="J220" s="1">
        <f t="shared" si="7"/>
        <v>23</v>
      </c>
    </row>
    <row r="221" spans="1:10" x14ac:dyDescent="0.25">
      <c r="A221" s="1">
        <f t="shared" si="6"/>
        <v>24</v>
      </c>
      <c r="B221" s="4"/>
      <c r="D221" s="2"/>
      <c r="E221" s="2"/>
      <c r="F221" s="2"/>
      <c r="G221" s="64"/>
      <c r="H221" s="64"/>
      <c r="I221" s="61"/>
      <c r="J221" s="1">
        <f t="shared" si="7"/>
        <v>24</v>
      </c>
    </row>
    <row r="222" spans="1:10" x14ac:dyDescent="0.25">
      <c r="A222" s="1">
        <f t="shared" si="6"/>
        <v>25</v>
      </c>
      <c r="B222" s="3" t="s">
        <v>116</v>
      </c>
      <c r="C222" s="1"/>
      <c r="D222" s="1"/>
      <c r="E222" s="2"/>
      <c r="F222" s="2"/>
      <c r="G222" s="52">
        <f>IFERROR((((G215)+(G217/G218)+G209)*G220-(G216/G218))/(1-G220),0)</f>
        <v>0</v>
      </c>
      <c r="H222" s="53"/>
      <c r="I222" s="5" t="s">
        <v>117</v>
      </c>
      <c r="J222" s="1">
        <f t="shared" si="7"/>
        <v>25</v>
      </c>
    </row>
    <row r="223" spans="1:10" x14ac:dyDescent="0.25">
      <c r="A223" s="1">
        <f t="shared" si="6"/>
        <v>26</v>
      </c>
      <c r="B223" s="55" t="s">
        <v>118</v>
      </c>
      <c r="D223" s="55"/>
      <c r="G223" s="1"/>
      <c r="H223" s="1"/>
      <c r="I223" s="5"/>
      <c r="J223" s="1">
        <f t="shared" si="7"/>
        <v>26</v>
      </c>
    </row>
    <row r="224" spans="1:10" x14ac:dyDescent="0.25">
      <c r="A224" s="1">
        <f t="shared" si="6"/>
        <v>27</v>
      </c>
      <c r="G224" s="1"/>
      <c r="H224" s="1"/>
      <c r="I224" s="5"/>
      <c r="J224" s="1">
        <f t="shared" si="7"/>
        <v>27</v>
      </c>
    </row>
    <row r="225" spans="1:10" x14ac:dyDescent="0.25">
      <c r="A225" s="1">
        <f t="shared" si="6"/>
        <v>28</v>
      </c>
      <c r="B225" s="9" t="s">
        <v>124</v>
      </c>
      <c r="G225" s="53">
        <f>G222+G209</f>
        <v>0</v>
      </c>
      <c r="H225" s="53"/>
      <c r="I225" s="5" t="s">
        <v>119</v>
      </c>
      <c r="J225" s="1">
        <f t="shared" si="7"/>
        <v>28</v>
      </c>
    </row>
    <row r="226" spans="1:10" x14ac:dyDescent="0.25">
      <c r="A226" s="1">
        <f t="shared" si="6"/>
        <v>29</v>
      </c>
      <c r="G226" s="1"/>
      <c r="H226" s="1"/>
      <c r="I226" s="5"/>
      <c r="J226" s="1">
        <f t="shared" si="7"/>
        <v>29</v>
      </c>
    </row>
    <row r="227" spans="1:10" x14ac:dyDescent="0.25">
      <c r="A227" s="1">
        <f t="shared" si="6"/>
        <v>30</v>
      </c>
      <c r="B227" s="9" t="s">
        <v>175</v>
      </c>
      <c r="G227" s="66">
        <f>G88</f>
        <v>1.8646691487816846E-2</v>
      </c>
      <c r="H227" s="2"/>
      <c r="I227" s="5" t="s">
        <v>176</v>
      </c>
      <c r="J227" s="1">
        <f t="shared" si="7"/>
        <v>30</v>
      </c>
    </row>
    <row r="228" spans="1:10" x14ac:dyDescent="0.25">
      <c r="A228" s="1">
        <f t="shared" si="6"/>
        <v>31</v>
      </c>
      <c r="G228" s="1"/>
      <c r="H228" s="1"/>
      <c r="I228" s="5"/>
      <c r="J228" s="1">
        <f t="shared" si="7"/>
        <v>31</v>
      </c>
    </row>
    <row r="229" spans="1:10" ht="19.5" thickBot="1" x14ac:dyDescent="0.3">
      <c r="A229" s="1">
        <f t="shared" si="6"/>
        <v>32</v>
      </c>
      <c r="B229" s="9" t="s">
        <v>133</v>
      </c>
      <c r="G229" s="69">
        <f>G225+G227</f>
        <v>1.8646691487816846E-2</v>
      </c>
      <c r="H229" s="53"/>
      <c r="I229" s="5" t="s">
        <v>166</v>
      </c>
      <c r="J229" s="1">
        <f t="shared" si="7"/>
        <v>32</v>
      </c>
    </row>
    <row r="230" spans="1:10" ht="17.25" thickTop="1" thickBot="1" x14ac:dyDescent="0.3">
      <c r="A230" s="25">
        <f t="shared" si="6"/>
        <v>33</v>
      </c>
      <c r="B230" s="38"/>
      <c r="C230" s="26"/>
      <c r="D230" s="26"/>
      <c r="E230" s="26"/>
      <c r="F230" s="26"/>
      <c r="G230" s="74"/>
      <c r="H230" s="74"/>
      <c r="I230" s="27"/>
      <c r="J230" s="25">
        <f t="shared" si="7"/>
        <v>33</v>
      </c>
    </row>
    <row r="231" spans="1:10" x14ac:dyDescent="0.25">
      <c r="A231" s="1">
        <f t="shared" si="6"/>
        <v>34</v>
      </c>
      <c r="B231" s="9"/>
      <c r="G231" s="53"/>
      <c r="H231" s="53"/>
      <c r="I231" s="5"/>
      <c r="J231" s="1">
        <f t="shared" si="7"/>
        <v>34</v>
      </c>
    </row>
    <row r="232" spans="1:10" ht="18.75" x14ac:dyDescent="0.25">
      <c r="A232" s="1">
        <f t="shared" si="6"/>
        <v>35</v>
      </c>
      <c r="B232" s="9" t="s">
        <v>121</v>
      </c>
      <c r="E232" s="2"/>
      <c r="F232" s="2"/>
      <c r="G232" s="41"/>
      <c r="H232" s="41"/>
      <c r="I232" s="5"/>
      <c r="J232" s="1">
        <f t="shared" si="7"/>
        <v>35</v>
      </c>
    </row>
    <row r="233" spans="1:10" x14ac:dyDescent="0.25">
      <c r="A233" s="1">
        <f t="shared" si="6"/>
        <v>36</v>
      </c>
      <c r="B233" s="42"/>
      <c r="E233" s="2"/>
      <c r="F233" s="2"/>
      <c r="G233" s="41"/>
      <c r="H233" s="41"/>
      <c r="I233" s="5"/>
      <c r="J233" s="1">
        <f t="shared" si="7"/>
        <v>36</v>
      </c>
    </row>
    <row r="234" spans="1:10" x14ac:dyDescent="0.25">
      <c r="A234" s="1">
        <f t="shared" si="6"/>
        <v>37</v>
      </c>
      <c r="B234" s="9" t="s">
        <v>92</v>
      </c>
      <c r="E234" s="2"/>
      <c r="F234" s="2"/>
      <c r="G234" s="41"/>
      <c r="H234" s="41"/>
      <c r="I234" s="5"/>
      <c r="J234" s="1">
        <f t="shared" si="7"/>
        <v>37</v>
      </c>
    </row>
    <row r="235" spans="1:10" x14ac:dyDescent="0.25">
      <c r="A235" s="1">
        <f t="shared" si="6"/>
        <v>38</v>
      </c>
      <c r="B235" s="2"/>
      <c r="C235" s="2"/>
      <c r="D235" s="2"/>
      <c r="E235" s="2"/>
      <c r="F235" s="2"/>
      <c r="G235" s="41"/>
      <c r="H235" s="41"/>
      <c r="I235" s="5"/>
      <c r="J235" s="1">
        <f t="shared" si="7"/>
        <v>38</v>
      </c>
    </row>
    <row r="236" spans="1:10" x14ac:dyDescent="0.25">
      <c r="A236" s="1">
        <f t="shared" si="6"/>
        <v>39</v>
      </c>
      <c r="B236" s="43" t="s">
        <v>93</v>
      </c>
      <c r="C236" s="2"/>
      <c r="D236" s="2"/>
      <c r="E236" s="2"/>
      <c r="F236" s="2"/>
      <c r="G236" s="41"/>
      <c r="H236" s="41"/>
      <c r="I236" s="44"/>
      <c r="J236" s="1">
        <f t="shared" si="7"/>
        <v>39</v>
      </c>
    </row>
    <row r="237" spans="1:10" x14ac:dyDescent="0.25">
      <c r="A237" s="1">
        <f t="shared" si="6"/>
        <v>40</v>
      </c>
      <c r="B237" s="3" t="s">
        <v>122</v>
      </c>
      <c r="D237" s="2"/>
      <c r="E237" s="2"/>
      <c r="F237" s="2"/>
      <c r="G237" s="31">
        <f>G103</f>
        <v>0</v>
      </c>
      <c r="H237" s="2"/>
      <c r="I237" s="5" t="s">
        <v>134</v>
      </c>
      <c r="J237" s="1">
        <f t="shared" si="7"/>
        <v>40</v>
      </c>
    </row>
    <row r="238" spans="1:10" x14ac:dyDescent="0.25">
      <c r="A238" s="1">
        <f t="shared" si="6"/>
        <v>41</v>
      </c>
      <c r="B238" s="3" t="s">
        <v>95</v>
      </c>
      <c r="D238" s="2"/>
      <c r="E238" s="2"/>
      <c r="F238" s="2"/>
      <c r="G238" s="70">
        <v>0</v>
      </c>
      <c r="H238" s="2"/>
      <c r="I238" s="5" t="s">
        <v>126</v>
      </c>
      <c r="J238" s="1">
        <f t="shared" si="7"/>
        <v>41</v>
      </c>
    </row>
    <row r="239" spans="1:10" x14ac:dyDescent="0.25">
      <c r="A239" s="1">
        <f t="shared" si="6"/>
        <v>42</v>
      </c>
      <c r="B239" s="3" t="s">
        <v>97</v>
      </c>
      <c r="D239" s="2"/>
      <c r="E239" s="2"/>
      <c r="F239" s="2"/>
      <c r="G239" s="46">
        <v>0</v>
      </c>
      <c r="H239" s="2"/>
      <c r="I239" s="37"/>
      <c r="J239" s="1">
        <f t="shared" si="7"/>
        <v>42</v>
      </c>
    </row>
    <row r="240" spans="1:10" x14ac:dyDescent="0.25">
      <c r="A240" s="1">
        <f t="shared" si="6"/>
        <v>43</v>
      </c>
      <c r="B240" s="3" t="s">
        <v>127</v>
      </c>
      <c r="D240" s="2"/>
      <c r="E240" s="2"/>
      <c r="F240" s="2"/>
      <c r="G240" s="45">
        <v>0</v>
      </c>
      <c r="H240" s="2"/>
      <c r="I240" s="5" t="s">
        <v>128</v>
      </c>
      <c r="J240" s="1">
        <f t="shared" si="7"/>
        <v>43</v>
      </c>
    </row>
    <row r="241" spans="1:10" x14ac:dyDescent="0.25">
      <c r="A241" s="1">
        <f t="shared" si="6"/>
        <v>44</v>
      </c>
      <c r="B241" s="3" t="s">
        <v>99</v>
      </c>
      <c r="D241" s="2"/>
      <c r="E241" s="2"/>
      <c r="F241" s="2"/>
      <c r="G241" s="71" t="str">
        <f>G161</f>
        <v>21%</v>
      </c>
      <c r="H241" s="2"/>
      <c r="I241" s="5" t="s">
        <v>177</v>
      </c>
      <c r="J241" s="1">
        <f t="shared" si="7"/>
        <v>44</v>
      </c>
    </row>
    <row r="242" spans="1:10" x14ac:dyDescent="0.25">
      <c r="A242" s="1">
        <f t="shared" si="6"/>
        <v>45</v>
      </c>
      <c r="G242" s="1"/>
      <c r="H242" s="1"/>
      <c r="J242" s="1">
        <f t="shared" si="7"/>
        <v>45</v>
      </c>
    </row>
    <row r="243" spans="1:10" x14ac:dyDescent="0.25">
      <c r="A243" s="1">
        <f t="shared" si="6"/>
        <v>46</v>
      </c>
      <c r="B243" s="3" t="s">
        <v>102</v>
      </c>
      <c r="D243" s="2"/>
      <c r="E243" s="2"/>
      <c r="F243" s="2"/>
      <c r="G243" s="53">
        <f>IFERROR((((G237)+(G239/G240))*G241-(G238/G240))/(1-G241),0)</f>
        <v>0</v>
      </c>
      <c r="H243" s="53"/>
      <c r="I243" s="5" t="s">
        <v>131</v>
      </c>
      <c r="J243" s="1">
        <f t="shared" si="7"/>
        <v>46</v>
      </c>
    </row>
    <row r="244" spans="1:10" x14ac:dyDescent="0.25">
      <c r="A244" s="1">
        <f t="shared" si="6"/>
        <v>47</v>
      </c>
      <c r="B244" s="55" t="s">
        <v>104</v>
      </c>
      <c r="D244" s="55"/>
      <c r="G244" s="20"/>
      <c r="H244" s="20"/>
      <c r="J244" s="1">
        <f t="shared" si="7"/>
        <v>47</v>
      </c>
    </row>
    <row r="245" spans="1:10" x14ac:dyDescent="0.25">
      <c r="A245" s="1">
        <f t="shared" si="6"/>
        <v>48</v>
      </c>
      <c r="G245" s="1"/>
      <c r="H245" s="1"/>
      <c r="J245" s="1">
        <f t="shared" si="7"/>
        <v>48</v>
      </c>
    </row>
    <row r="246" spans="1:10" x14ac:dyDescent="0.25">
      <c r="A246" s="1">
        <f t="shared" si="6"/>
        <v>49</v>
      </c>
      <c r="B246" s="9" t="s">
        <v>105</v>
      </c>
      <c r="C246" s="2"/>
      <c r="D246" s="2"/>
      <c r="E246" s="2"/>
      <c r="F246" s="2"/>
      <c r="G246" s="57"/>
      <c r="H246" s="57"/>
      <c r="I246" s="58"/>
      <c r="J246" s="1">
        <f t="shared" si="7"/>
        <v>49</v>
      </c>
    </row>
    <row r="247" spans="1:10" x14ac:dyDescent="0.25">
      <c r="A247" s="1">
        <f t="shared" si="6"/>
        <v>50</v>
      </c>
      <c r="B247" s="60"/>
      <c r="C247" s="2"/>
      <c r="D247" s="2"/>
      <c r="E247" s="2"/>
      <c r="F247" s="2"/>
      <c r="G247" s="57"/>
      <c r="H247" s="57"/>
      <c r="I247" s="44"/>
      <c r="J247" s="1">
        <f t="shared" si="7"/>
        <v>50</v>
      </c>
    </row>
    <row r="248" spans="1:10" x14ac:dyDescent="0.25">
      <c r="A248" s="1">
        <f t="shared" si="6"/>
        <v>51</v>
      </c>
      <c r="B248" s="43" t="s">
        <v>93</v>
      </c>
      <c r="C248" s="2"/>
      <c r="D248" s="2"/>
      <c r="E248" s="2"/>
      <c r="F248" s="2"/>
      <c r="G248" s="57"/>
      <c r="H248" s="57"/>
      <c r="I248" s="44"/>
      <c r="J248" s="1">
        <f t="shared" si="7"/>
        <v>51</v>
      </c>
    </row>
    <row r="249" spans="1:10" x14ac:dyDescent="0.25">
      <c r="A249" s="1">
        <f t="shared" si="6"/>
        <v>52</v>
      </c>
      <c r="B249" s="3" t="s">
        <v>122</v>
      </c>
      <c r="D249" s="2"/>
      <c r="E249" s="2"/>
      <c r="F249" s="2"/>
      <c r="G249" s="20">
        <f>G237</f>
        <v>0</v>
      </c>
      <c r="H249" s="20"/>
      <c r="I249" s="5" t="s">
        <v>168</v>
      </c>
      <c r="J249" s="1">
        <f t="shared" si="7"/>
        <v>52</v>
      </c>
    </row>
    <row r="250" spans="1:10" x14ac:dyDescent="0.25">
      <c r="A250" s="1">
        <f t="shared" si="6"/>
        <v>53</v>
      </c>
      <c r="B250" s="3" t="s">
        <v>107</v>
      </c>
      <c r="D250" s="2"/>
      <c r="E250" s="2"/>
      <c r="F250" s="2"/>
      <c r="G250" s="70">
        <v>0</v>
      </c>
      <c r="H250" s="20"/>
      <c r="I250" s="5" t="s">
        <v>126</v>
      </c>
      <c r="J250" s="1">
        <f t="shared" si="7"/>
        <v>53</v>
      </c>
    </row>
    <row r="251" spans="1:10" x14ac:dyDescent="0.25">
      <c r="A251" s="1">
        <f t="shared" si="6"/>
        <v>54</v>
      </c>
      <c r="B251" s="3" t="s">
        <v>97</v>
      </c>
      <c r="D251" s="2"/>
      <c r="E251" s="2"/>
      <c r="F251" s="2"/>
      <c r="G251" s="21">
        <f>G239</f>
        <v>0</v>
      </c>
      <c r="H251" s="21"/>
      <c r="I251" s="5" t="s">
        <v>169</v>
      </c>
      <c r="J251" s="1">
        <f t="shared" si="7"/>
        <v>54</v>
      </c>
    </row>
    <row r="252" spans="1:10" x14ac:dyDescent="0.25">
      <c r="A252" s="1">
        <f t="shared" si="6"/>
        <v>55</v>
      </c>
      <c r="B252" s="3" t="s">
        <v>127</v>
      </c>
      <c r="D252" s="2"/>
      <c r="E252" s="2"/>
      <c r="F252" s="2"/>
      <c r="G252" s="21">
        <f>G240</f>
        <v>0</v>
      </c>
      <c r="H252" s="21"/>
      <c r="I252" s="5" t="s">
        <v>170</v>
      </c>
      <c r="J252" s="1">
        <f t="shared" si="7"/>
        <v>55</v>
      </c>
    </row>
    <row r="253" spans="1:10" x14ac:dyDescent="0.25">
      <c r="A253" s="1">
        <f t="shared" si="6"/>
        <v>56</v>
      </c>
      <c r="B253" s="3" t="s">
        <v>111</v>
      </c>
      <c r="D253" s="2"/>
      <c r="E253" s="2"/>
      <c r="F253" s="2"/>
      <c r="G253" s="53">
        <f>G243</f>
        <v>0</v>
      </c>
      <c r="H253" s="53"/>
      <c r="I253" s="5" t="s">
        <v>123</v>
      </c>
      <c r="J253" s="1">
        <f t="shared" si="7"/>
        <v>56</v>
      </c>
    </row>
    <row r="254" spans="1:10" x14ac:dyDescent="0.25">
      <c r="A254" s="1">
        <f t="shared" si="6"/>
        <v>57</v>
      </c>
      <c r="B254" s="3" t="s">
        <v>113</v>
      </c>
      <c r="D254" s="2"/>
      <c r="E254" s="2"/>
      <c r="F254" s="2"/>
      <c r="G254" s="72" t="str">
        <f>G174</f>
        <v>8.84%</v>
      </c>
      <c r="H254" s="2"/>
      <c r="I254" s="5" t="s">
        <v>178</v>
      </c>
      <c r="J254" s="1">
        <f t="shared" si="7"/>
        <v>57</v>
      </c>
    </row>
    <row r="255" spans="1:10" x14ac:dyDescent="0.25">
      <c r="A255" s="1">
        <f t="shared" si="6"/>
        <v>58</v>
      </c>
      <c r="B255" s="4"/>
      <c r="D255" s="2"/>
      <c r="E255" s="2"/>
      <c r="F255" s="2"/>
      <c r="G255" s="64"/>
      <c r="H255" s="64"/>
      <c r="I255" s="61"/>
      <c r="J255" s="1">
        <f t="shared" si="7"/>
        <v>58</v>
      </c>
    </row>
    <row r="256" spans="1:10" x14ac:dyDescent="0.25">
      <c r="A256" s="1">
        <f t="shared" si="6"/>
        <v>59</v>
      </c>
      <c r="B256" s="3" t="s">
        <v>116</v>
      </c>
      <c r="C256" s="1"/>
      <c r="D256" s="1"/>
      <c r="E256" s="2"/>
      <c r="F256" s="2"/>
      <c r="G256" s="52">
        <f>IFERROR((((G249)+(G251/G252)+G243)*G254-(G250/G252))/(1-G254),0)</f>
        <v>0</v>
      </c>
      <c r="H256" s="53"/>
      <c r="I256" s="5" t="s">
        <v>117</v>
      </c>
      <c r="J256" s="1">
        <f t="shared" si="7"/>
        <v>59</v>
      </c>
    </row>
    <row r="257" spans="1:10" x14ac:dyDescent="0.25">
      <c r="A257" s="1">
        <f t="shared" si="6"/>
        <v>60</v>
      </c>
      <c r="B257" s="55" t="s">
        <v>118</v>
      </c>
      <c r="D257" s="55"/>
      <c r="G257" s="1"/>
      <c r="H257" s="1"/>
      <c r="I257" s="5"/>
      <c r="J257" s="1">
        <f t="shared" si="7"/>
        <v>60</v>
      </c>
    </row>
    <row r="258" spans="1:10" x14ac:dyDescent="0.25">
      <c r="A258" s="1">
        <f t="shared" si="6"/>
        <v>61</v>
      </c>
      <c r="G258" s="1"/>
      <c r="H258" s="1"/>
      <c r="I258" s="5"/>
      <c r="J258" s="1">
        <f t="shared" si="7"/>
        <v>61</v>
      </c>
    </row>
    <row r="259" spans="1:10" x14ac:dyDescent="0.25">
      <c r="A259" s="1">
        <f t="shared" si="6"/>
        <v>62</v>
      </c>
      <c r="B259" s="9" t="s">
        <v>124</v>
      </c>
      <c r="G259" s="53">
        <f>G256+G243</f>
        <v>0</v>
      </c>
      <c r="H259" s="53"/>
      <c r="I259" s="5" t="s">
        <v>171</v>
      </c>
      <c r="J259" s="1">
        <f t="shared" si="7"/>
        <v>62</v>
      </c>
    </row>
    <row r="260" spans="1:10" x14ac:dyDescent="0.25">
      <c r="A260" s="1">
        <f t="shared" si="6"/>
        <v>63</v>
      </c>
      <c r="G260" s="1"/>
      <c r="H260" s="1"/>
      <c r="I260" s="5"/>
      <c r="J260" s="1">
        <f t="shared" si="7"/>
        <v>63</v>
      </c>
    </row>
    <row r="261" spans="1:10" x14ac:dyDescent="0.25">
      <c r="A261" s="1">
        <f t="shared" si="6"/>
        <v>64</v>
      </c>
      <c r="B261" s="9" t="s">
        <v>135</v>
      </c>
      <c r="G261" s="66">
        <f>G101</f>
        <v>0</v>
      </c>
      <c r="H261" s="2"/>
      <c r="I261" s="5" t="s">
        <v>136</v>
      </c>
      <c r="J261" s="1">
        <f t="shared" si="7"/>
        <v>64</v>
      </c>
    </row>
    <row r="262" spans="1:10" x14ac:dyDescent="0.25">
      <c r="A262" s="1">
        <f t="shared" si="6"/>
        <v>65</v>
      </c>
      <c r="G262" s="1"/>
      <c r="H262" s="1"/>
      <c r="I262" s="5"/>
      <c r="J262" s="1">
        <f t="shared" si="7"/>
        <v>65</v>
      </c>
    </row>
    <row r="263" spans="1:10" ht="19.5" thickBot="1" x14ac:dyDescent="0.3">
      <c r="A263" s="1">
        <f t="shared" si="6"/>
        <v>66</v>
      </c>
      <c r="B263" s="9" t="s">
        <v>137</v>
      </c>
      <c r="G263" s="69">
        <f>G259+G261</f>
        <v>0</v>
      </c>
      <c r="H263" s="53"/>
      <c r="I263" s="5" t="s">
        <v>173</v>
      </c>
      <c r="J263" s="1">
        <f t="shared" si="7"/>
        <v>66</v>
      </c>
    </row>
    <row r="264" spans="1:10" ht="16.5" thickTop="1" x14ac:dyDescent="0.25"/>
    <row r="266" spans="1:10" ht="18.75" x14ac:dyDescent="0.25">
      <c r="A266" s="36">
        <v>1</v>
      </c>
      <c r="B266" s="3" t="s">
        <v>179</v>
      </c>
    </row>
    <row r="268" spans="1:10" ht="18.75" x14ac:dyDescent="0.25">
      <c r="A268" s="36"/>
    </row>
  </sheetData>
  <mergeCells count="21">
    <mergeCell ref="B192:I192"/>
    <mergeCell ref="B193:I193"/>
    <mergeCell ref="B111:I111"/>
    <mergeCell ref="B112:I112"/>
    <mergeCell ref="B113:I113"/>
    <mergeCell ref="B189:I189"/>
    <mergeCell ref="B190:I190"/>
    <mergeCell ref="B191:I191"/>
    <mergeCell ref="B186:J186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6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FF54-812E-4695-885C-74E5877E1FD1}">
  <dimension ref="A1:Q275"/>
  <sheetViews>
    <sheetView zoomScale="80" zoomScaleNormal="80" zoomScaleSheetLayoutView="80" workbookViewId="0">
      <selection activeCell="G269" sqref="G269"/>
    </sheetView>
  </sheetViews>
  <sheetFormatPr defaultColWidth="8.7109375" defaultRowHeight="15.75" x14ac:dyDescent="0.25"/>
  <cols>
    <col min="1" max="1" width="5.28515625" style="1" customWidth="1"/>
    <col min="2" max="2" width="55.42578125" style="3" customWidth="1"/>
    <col min="3" max="5" width="15.5703125" style="3" customWidth="1"/>
    <col min="6" max="6" width="1.5703125" style="3" customWidth="1"/>
    <col min="7" max="7" width="16.7109375" style="3" customWidth="1"/>
    <col min="8" max="8" width="1.5703125" style="3" customWidth="1"/>
    <col min="9" max="9" width="41.28515625" style="40" customWidth="1"/>
    <col min="10" max="10" width="5.28515625" style="3" customWidth="1"/>
    <col min="11" max="11" width="10.28515625" style="3" customWidth="1"/>
    <col min="12" max="12" width="15" style="3" customWidth="1"/>
    <col min="13" max="13" width="10.42578125" style="3" customWidth="1"/>
    <col min="14" max="16384" width="8.7109375" style="3"/>
  </cols>
  <sheetData>
    <row r="1" spans="1:12" x14ac:dyDescent="0.25">
      <c r="A1" s="189" t="s">
        <v>458</v>
      </c>
      <c r="G1" s="39"/>
      <c r="H1" s="39"/>
      <c r="I1" s="37"/>
      <c r="J1" s="1"/>
      <c r="L1" s="75"/>
    </row>
    <row r="2" spans="1:12" x14ac:dyDescent="0.25">
      <c r="B2" s="335" t="s">
        <v>0</v>
      </c>
      <c r="C2" s="335"/>
      <c r="D2" s="335"/>
      <c r="E2" s="335"/>
      <c r="F2" s="335"/>
      <c r="G2" s="335"/>
      <c r="H2" s="335"/>
      <c r="I2" s="335"/>
      <c r="J2" s="1"/>
    </row>
    <row r="3" spans="1:12" x14ac:dyDescent="0.25">
      <c r="B3" s="335" t="s">
        <v>138</v>
      </c>
      <c r="C3" s="335"/>
      <c r="D3" s="335"/>
      <c r="E3" s="335"/>
      <c r="F3" s="335"/>
      <c r="G3" s="335"/>
      <c r="H3" s="335"/>
      <c r="I3" s="335"/>
      <c r="J3" s="1"/>
    </row>
    <row r="4" spans="1:12" x14ac:dyDescent="0.25">
      <c r="B4" s="335" t="s">
        <v>2</v>
      </c>
      <c r="C4" s="335"/>
      <c r="D4" s="335"/>
      <c r="E4" s="335"/>
      <c r="F4" s="335"/>
      <c r="G4" s="335"/>
      <c r="H4" s="335"/>
      <c r="I4" s="335"/>
      <c r="J4" s="1"/>
    </row>
    <row r="5" spans="1:12" x14ac:dyDescent="0.25">
      <c r="B5" s="340" t="str">
        <f>'[1]Stmt AD'!B5</f>
        <v>Base Period &amp; True-Up Period 12 - Months Ending December 31, 2023</v>
      </c>
      <c r="C5" s="340"/>
      <c r="D5" s="340"/>
      <c r="E5" s="340"/>
      <c r="F5" s="340"/>
      <c r="G5" s="340"/>
      <c r="H5" s="340"/>
      <c r="I5" s="340"/>
      <c r="J5" s="1"/>
    </row>
    <row r="6" spans="1:12" x14ac:dyDescent="0.25">
      <c r="B6" s="339" t="s">
        <v>3</v>
      </c>
      <c r="C6" s="336"/>
      <c r="D6" s="336"/>
      <c r="E6" s="336"/>
      <c r="F6" s="336"/>
      <c r="G6" s="336"/>
      <c r="H6" s="336"/>
      <c r="I6" s="336"/>
      <c r="J6" s="1"/>
    </row>
    <row r="7" spans="1:12" x14ac:dyDescent="0.25">
      <c r="B7" s="1"/>
      <c r="C7" s="1"/>
      <c r="D7" s="1"/>
      <c r="E7" s="1"/>
      <c r="F7" s="1"/>
      <c r="G7" s="1"/>
      <c r="H7" s="1"/>
      <c r="I7" s="5"/>
      <c r="J7" s="1"/>
    </row>
    <row r="8" spans="1:12" x14ac:dyDescent="0.25">
      <c r="A8" s="1" t="s">
        <v>4</v>
      </c>
      <c r="B8" s="2"/>
      <c r="C8" s="2"/>
      <c r="D8" s="2"/>
      <c r="E8" s="1" t="s">
        <v>5</v>
      </c>
      <c r="F8" s="2"/>
      <c r="G8" s="2"/>
      <c r="H8" s="2"/>
      <c r="I8" s="5"/>
      <c r="J8" s="1" t="s">
        <v>4</v>
      </c>
    </row>
    <row r="9" spans="1:12" x14ac:dyDescent="0.25">
      <c r="A9" s="1" t="s">
        <v>6</v>
      </c>
      <c r="B9" s="1"/>
      <c r="C9" s="1"/>
      <c r="D9" s="1"/>
      <c r="E9" s="6" t="s">
        <v>7</v>
      </c>
      <c r="F9" s="1"/>
      <c r="G9" s="7" t="s">
        <v>8</v>
      </c>
      <c r="H9" s="2"/>
      <c r="I9" s="8" t="s">
        <v>9</v>
      </c>
      <c r="J9" s="1" t="s">
        <v>6</v>
      </c>
    </row>
    <row r="10" spans="1:12" x14ac:dyDescent="0.25">
      <c r="B10" s="1"/>
      <c r="C10" s="1"/>
      <c r="D10" s="1"/>
      <c r="E10" s="1"/>
      <c r="F10" s="1"/>
      <c r="G10" s="1"/>
      <c r="H10" s="1"/>
      <c r="I10" s="5"/>
      <c r="J10" s="1"/>
      <c r="L10" s="75"/>
    </row>
    <row r="11" spans="1:12" x14ac:dyDescent="0.25">
      <c r="A11" s="1">
        <v>1</v>
      </c>
      <c r="B11" s="9" t="s">
        <v>10</v>
      </c>
      <c r="H11" s="2"/>
      <c r="I11" s="5"/>
      <c r="J11" s="1">
        <f>A11</f>
        <v>1</v>
      </c>
      <c r="L11" s="75"/>
    </row>
    <row r="12" spans="1:12" x14ac:dyDescent="0.25">
      <c r="A12" s="1">
        <f>A11+1</f>
        <v>2</v>
      </c>
      <c r="B12" s="3" t="s">
        <v>11</v>
      </c>
      <c r="E12" s="1" t="s">
        <v>12</v>
      </c>
      <c r="F12" s="76"/>
      <c r="G12" s="10">
        <v>8350000</v>
      </c>
      <c r="H12" s="2"/>
      <c r="I12" s="77"/>
      <c r="J12" s="1">
        <f>J11+1</f>
        <v>2</v>
      </c>
    </row>
    <row r="13" spans="1:12" x14ac:dyDescent="0.25">
      <c r="A13" s="1">
        <f t="shared" ref="A13:A52" si="0">A12+1</f>
        <v>3</v>
      </c>
      <c r="B13" s="3" t="s">
        <v>13</v>
      </c>
      <c r="E13" s="1" t="s">
        <v>14</v>
      </c>
      <c r="F13" s="76"/>
      <c r="G13" s="12">
        <v>0</v>
      </c>
      <c r="H13" s="2"/>
      <c r="I13" s="77"/>
      <c r="J13" s="1">
        <f t="shared" ref="J13:J52" si="1">J12+1</f>
        <v>3</v>
      </c>
    </row>
    <row r="14" spans="1:12" x14ac:dyDescent="0.25">
      <c r="A14" s="1">
        <f t="shared" si="0"/>
        <v>4</v>
      </c>
      <c r="B14" s="3" t="s">
        <v>15</v>
      </c>
      <c r="E14" s="1" t="s">
        <v>16</v>
      </c>
      <c r="F14" s="76"/>
      <c r="G14" s="12">
        <v>400000</v>
      </c>
      <c r="H14" s="2"/>
      <c r="I14" s="77"/>
      <c r="J14" s="1">
        <f t="shared" si="1"/>
        <v>4</v>
      </c>
    </row>
    <row r="15" spans="1:12" x14ac:dyDescent="0.25">
      <c r="A15" s="1">
        <f t="shared" si="0"/>
        <v>5</v>
      </c>
      <c r="B15" s="3" t="s">
        <v>17</v>
      </c>
      <c r="E15" s="1" t="s">
        <v>18</v>
      </c>
      <c r="F15" s="76"/>
      <c r="G15" s="12">
        <v>0</v>
      </c>
      <c r="H15" s="2"/>
      <c r="I15" s="77"/>
      <c r="J15" s="1">
        <f t="shared" si="1"/>
        <v>5</v>
      </c>
    </row>
    <row r="16" spans="1:12" x14ac:dyDescent="0.25">
      <c r="A16" s="1">
        <f t="shared" si="0"/>
        <v>6</v>
      </c>
      <c r="B16" s="3" t="s">
        <v>19</v>
      </c>
      <c r="E16" s="1" t="s">
        <v>20</v>
      </c>
      <c r="F16" s="76"/>
      <c r="G16" s="13">
        <v>-29212.842000000001</v>
      </c>
      <c r="H16" s="2"/>
      <c r="I16" s="77"/>
      <c r="J16" s="1">
        <f t="shared" si="1"/>
        <v>6</v>
      </c>
    </row>
    <row r="17" spans="1:10" x14ac:dyDescent="0.25">
      <c r="A17" s="1">
        <f t="shared" si="0"/>
        <v>7</v>
      </c>
      <c r="B17" s="3" t="s">
        <v>139</v>
      </c>
      <c r="G17" s="14">
        <f>SUM(G12:G16)</f>
        <v>8720787.1579999998</v>
      </c>
      <c r="H17" s="15"/>
      <c r="I17" s="5" t="s">
        <v>22</v>
      </c>
      <c r="J17" s="1">
        <f t="shared" si="1"/>
        <v>7</v>
      </c>
    </row>
    <row r="18" spans="1:10" x14ac:dyDescent="0.25">
      <c r="A18" s="1">
        <f t="shared" si="0"/>
        <v>8</v>
      </c>
      <c r="I18" s="5"/>
      <c r="J18" s="1">
        <f t="shared" si="1"/>
        <v>8</v>
      </c>
    </row>
    <row r="19" spans="1:10" x14ac:dyDescent="0.25">
      <c r="A19" s="1">
        <f t="shared" si="0"/>
        <v>9</v>
      </c>
      <c r="B19" s="9" t="s">
        <v>23</v>
      </c>
      <c r="G19" s="16"/>
      <c r="H19" s="2"/>
      <c r="I19" s="5"/>
      <c r="J19" s="1">
        <f t="shared" si="1"/>
        <v>9</v>
      </c>
    </row>
    <row r="20" spans="1:10" x14ac:dyDescent="0.25">
      <c r="A20" s="1">
        <f t="shared" si="0"/>
        <v>10</v>
      </c>
      <c r="B20" s="3" t="s">
        <v>24</v>
      </c>
      <c r="E20" s="1" t="s">
        <v>25</v>
      </c>
      <c r="F20" s="76"/>
      <c r="G20" s="10">
        <v>340601.527</v>
      </c>
      <c r="H20" s="2"/>
      <c r="I20" s="11"/>
      <c r="J20" s="1">
        <f t="shared" si="1"/>
        <v>10</v>
      </c>
    </row>
    <row r="21" spans="1:10" x14ac:dyDescent="0.25">
      <c r="A21" s="1">
        <f t="shared" si="0"/>
        <v>11</v>
      </c>
      <c r="B21" s="3" t="s">
        <v>26</v>
      </c>
      <c r="E21" s="1" t="s">
        <v>27</v>
      </c>
      <c r="F21" s="76"/>
      <c r="G21" s="12">
        <v>6103.5349999999999</v>
      </c>
      <c r="H21" s="2"/>
      <c r="I21" s="11"/>
      <c r="J21" s="1">
        <f t="shared" si="1"/>
        <v>11</v>
      </c>
    </row>
    <row r="22" spans="1:10" x14ac:dyDescent="0.25">
      <c r="A22" s="1">
        <f t="shared" si="0"/>
        <v>12</v>
      </c>
      <c r="B22" s="3" t="s">
        <v>28</v>
      </c>
      <c r="E22" s="1" t="s">
        <v>29</v>
      </c>
      <c r="F22" s="76"/>
      <c r="G22" s="12">
        <v>689.16499999999996</v>
      </c>
      <c r="H22" s="2"/>
      <c r="I22" s="11"/>
      <c r="J22" s="1">
        <f t="shared" si="1"/>
        <v>12</v>
      </c>
    </row>
    <row r="23" spans="1:10" x14ac:dyDescent="0.25">
      <c r="A23" s="1">
        <f t="shared" si="0"/>
        <v>13</v>
      </c>
      <c r="B23" s="3" t="s">
        <v>30</v>
      </c>
      <c r="E23" s="1" t="s">
        <v>31</v>
      </c>
      <c r="F23" s="76"/>
      <c r="G23" s="12">
        <v>0</v>
      </c>
      <c r="H23" s="2"/>
      <c r="I23" s="11"/>
      <c r="J23" s="1">
        <f t="shared" si="1"/>
        <v>13</v>
      </c>
    </row>
    <row r="24" spans="1:10" x14ac:dyDescent="0.25">
      <c r="A24" s="1">
        <f t="shared" si="0"/>
        <v>14</v>
      </c>
      <c r="B24" s="3" t="s">
        <v>32</v>
      </c>
      <c r="E24" s="1" t="s">
        <v>33</v>
      </c>
      <c r="F24" s="76"/>
      <c r="G24" s="13">
        <v>0</v>
      </c>
      <c r="H24" s="2"/>
      <c r="I24" s="11"/>
      <c r="J24" s="1">
        <f t="shared" si="1"/>
        <v>14</v>
      </c>
    </row>
    <row r="25" spans="1:10" x14ac:dyDescent="0.25">
      <c r="A25" s="1">
        <f t="shared" si="0"/>
        <v>15</v>
      </c>
      <c r="B25" s="3" t="s">
        <v>140</v>
      </c>
      <c r="G25" s="17">
        <f>SUM(G20:G24)</f>
        <v>347394.22699999996</v>
      </c>
      <c r="H25" s="18"/>
      <c r="I25" s="5" t="s">
        <v>35</v>
      </c>
      <c r="J25" s="1">
        <f t="shared" si="1"/>
        <v>15</v>
      </c>
    </row>
    <row r="26" spans="1:10" x14ac:dyDescent="0.25">
      <c r="A26" s="1">
        <f t="shared" si="0"/>
        <v>16</v>
      </c>
      <c r="I26" s="5"/>
      <c r="J26" s="1">
        <f t="shared" si="1"/>
        <v>16</v>
      </c>
    </row>
    <row r="27" spans="1:10" ht="16.5" thickBot="1" x14ac:dyDescent="0.3">
      <c r="A27" s="1">
        <f t="shared" si="0"/>
        <v>17</v>
      </c>
      <c r="B27" s="9" t="s">
        <v>36</v>
      </c>
      <c r="G27" s="19">
        <f>IFERROR(G25/G17,0)</f>
        <v>3.9835191560812083E-2</v>
      </c>
      <c r="H27" s="20"/>
      <c r="I27" s="5" t="s">
        <v>37</v>
      </c>
      <c r="J27" s="1">
        <f t="shared" si="1"/>
        <v>17</v>
      </c>
    </row>
    <row r="28" spans="1:10" ht="16.5" thickTop="1" x14ac:dyDescent="0.25">
      <c r="A28" s="1">
        <f t="shared" si="0"/>
        <v>18</v>
      </c>
      <c r="I28" s="5"/>
      <c r="J28" s="1">
        <f t="shared" si="1"/>
        <v>18</v>
      </c>
    </row>
    <row r="29" spans="1:10" x14ac:dyDescent="0.25">
      <c r="A29" s="1">
        <f t="shared" si="0"/>
        <v>19</v>
      </c>
      <c r="B29" s="9" t="s">
        <v>38</v>
      </c>
      <c r="I29" s="5"/>
      <c r="J29" s="1">
        <f t="shared" si="1"/>
        <v>19</v>
      </c>
    </row>
    <row r="30" spans="1:10" x14ac:dyDescent="0.25">
      <c r="A30" s="1">
        <f t="shared" si="0"/>
        <v>20</v>
      </c>
      <c r="B30" s="3" t="s">
        <v>39</v>
      </c>
      <c r="E30" s="1" t="s">
        <v>40</v>
      </c>
      <c r="F30" s="76"/>
      <c r="G30" s="10">
        <v>0</v>
      </c>
      <c r="H30" s="2"/>
      <c r="I30" s="11"/>
      <c r="J30" s="1">
        <f t="shared" si="1"/>
        <v>20</v>
      </c>
    </row>
    <row r="31" spans="1:10" x14ac:dyDescent="0.25">
      <c r="A31" s="1">
        <f t="shared" si="0"/>
        <v>21</v>
      </c>
      <c r="B31" s="3" t="s">
        <v>41</v>
      </c>
      <c r="E31" s="1" t="s">
        <v>42</v>
      </c>
      <c r="F31" s="76"/>
      <c r="G31" s="10">
        <v>0</v>
      </c>
      <c r="H31" s="2"/>
      <c r="I31" s="11"/>
      <c r="J31" s="1">
        <f t="shared" si="1"/>
        <v>21</v>
      </c>
    </row>
    <row r="32" spans="1:10" ht="16.5" thickBot="1" x14ac:dyDescent="0.3">
      <c r="A32" s="1">
        <f t="shared" si="0"/>
        <v>22</v>
      </c>
      <c r="B32" s="3" t="s">
        <v>141</v>
      </c>
      <c r="G32" s="19">
        <f>IFERROR((G31/G30),0)</f>
        <v>0</v>
      </c>
      <c r="H32" s="20"/>
      <c r="I32" s="5" t="s">
        <v>44</v>
      </c>
      <c r="J32" s="1">
        <f t="shared" si="1"/>
        <v>22</v>
      </c>
    </row>
    <row r="33" spans="1:16" ht="16.5" thickTop="1" x14ac:dyDescent="0.25">
      <c r="A33" s="1">
        <f t="shared" si="0"/>
        <v>23</v>
      </c>
      <c r="I33" s="5"/>
      <c r="J33" s="1">
        <f t="shared" si="1"/>
        <v>23</v>
      </c>
    </row>
    <row r="34" spans="1:16" x14ac:dyDescent="0.25">
      <c r="A34" s="1">
        <f t="shared" si="0"/>
        <v>24</v>
      </c>
      <c r="B34" s="9" t="s">
        <v>45</v>
      </c>
      <c r="I34" s="5"/>
      <c r="J34" s="1">
        <f t="shared" si="1"/>
        <v>24</v>
      </c>
    </row>
    <row r="35" spans="1:16" x14ac:dyDescent="0.25">
      <c r="A35" s="1">
        <f t="shared" si="0"/>
        <v>25</v>
      </c>
      <c r="B35" s="3" t="s">
        <v>46</v>
      </c>
      <c r="E35" s="1" t="s">
        <v>47</v>
      </c>
      <c r="F35" s="76"/>
      <c r="G35" s="10">
        <v>9901206.2530000005</v>
      </c>
      <c r="H35" s="2"/>
      <c r="I35" s="11"/>
      <c r="J35" s="1">
        <f t="shared" si="1"/>
        <v>25</v>
      </c>
    </row>
    <row r="36" spans="1:16" x14ac:dyDescent="0.25">
      <c r="A36" s="1">
        <f t="shared" si="0"/>
        <v>26</v>
      </c>
      <c r="B36" s="3" t="s">
        <v>48</v>
      </c>
      <c r="E36" s="1" t="s">
        <v>40</v>
      </c>
      <c r="G36" s="22">
        <f>G30</f>
        <v>0</v>
      </c>
      <c r="H36" s="22"/>
      <c r="I36" s="5" t="s">
        <v>49</v>
      </c>
      <c r="J36" s="1">
        <f t="shared" si="1"/>
        <v>26</v>
      </c>
    </row>
    <row r="37" spans="1:16" x14ac:dyDescent="0.25">
      <c r="A37" s="1">
        <f t="shared" si="0"/>
        <v>27</v>
      </c>
      <c r="B37" s="3" t="s">
        <v>50</v>
      </c>
      <c r="E37" s="1" t="s">
        <v>51</v>
      </c>
      <c r="G37" s="12">
        <v>0</v>
      </c>
      <c r="H37" s="2"/>
      <c r="I37" s="11"/>
      <c r="J37" s="1">
        <f t="shared" si="1"/>
        <v>27</v>
      </c>
    </row>
    <row r="38" spans="1:16" x14ac:dyDescent="0.25">
      <c r="A38" s="1">
        <f t="shared" si="0"/>
        <v>28</v>
      </c>
      <c r="B38" s="3" t="s">
        <v>52</v>
      </c>
      <c r="E38" s="1" t="s">
        <v>53</v>
      </c>
      <c r="G38" s="12">
        <v>8347.9140000000007</v>
      </c>
      <c r="H38" s="2"/>
      <c r="I38" s="11"/>
      <c r="J38" s="1">
        <f t="shared" si="1"/>
        <v>28</v>
      </c>
    </row>
    <row r="39" spans="1:16" ht="16.5" thickBot="1" x14ac:dyDescent="0.3">
      <c r="A39" s="1">
        <f t="shared" si="0"/>
        <v>29</v>
      </c>
      <c r="B39" s="3" t="s">
        <v>142</v>
      </c>
      <c r="G39" s="24">
        <f>SUM(G35:G38)</f>
        <v>9909554.1670000013</v>
      </c>
      <c r="H39" s="15"/>
      <c r="I39" s="5" t="s">
        <v>143</v>
      </c>
      <c r="J39" s="1">
        <f t="shared" si="1"/>
        <v>29</v>
      </c>
    </row>
    <row r="40" spans="1:16" ht="17.25" thickTop="1" thickBot="1" x14ac:dyDescent="0.3">
      <c r="A40" s="25">
        <f t="shared" si="0"/>
        <v>30</v>
      </c>
      <c r="B40" s="26"/>
      <c r="C40" s="26"/>
      <c r="D40" s="26"/>
      <c r="E40" s="26"/>
      <c r="F40" s="26"/>
      <c r="G40" s="26"/>
      <c r="H40" s="26"/>
      <c r="I40" s="27"/>
      <c r="J40" s="25">
        <f t="shared" si="1"/>
        <v>30</v>
      </c>
    </row>
    <row r="41" spans="1:16" x14ac:dyDescent="0.25">
      <c r="A41" s="1">
        <f>A40+1</f>
        <v>31</v>
      </c>
      <c r="I41" s="5"/>
      <c r="J41" s="1">
        <f>J40+1</f>
        <v>31</v>
      </c>
    </row>
    <row r="42" spans="1:16" ht="16.5" thickBot="1" x14ac:dyDescent="0.3">
      <c r="A42" s="1">
        <f>A41+1</f>
        <v>32</v>
      </c>
      <c r="B42" s="9" t="s">
        <v>55</v>
      </c>
      <c r="G42" s="28">
        <v>0.10100000000000001</v>
      </c>
      <c r="H42" s="2"/>
      <c r="I42" s="5" t="s">
        <v>144</v>
      </c>
      <c r="J42" s="1">
        <f>J41+1</f>
        <v>32</v>
      </c>
      <c r="P42" s="75"/>
    </row>
    <row r="43" spans="1:16" ht="16.5" thickTop="1" x14ac:dyDescent="0.25">
      <c r="A43" s="1">
        <f t="shared" si="0"/>
        <v>33</v>
      </c>
      <c r="C43" s="30" t="s">
        <v>56</v>
      </c>
      <c r="D43" s="30" t="s">
        <v>57</v>
      </c>
      <c r="E43" s="30" t="s">
        <v>58</v>
      </c>
      <c r="F43" s="30"/>
      <c r="G43" s="30" t="s">
        <v>59</v>
      </c>
      <c r="H43" s="30"/>
      <c r="I43" s="5"/>
      <c r="J43" s="1">
        <f t="shared" si="1"/>
        <v>33</v>
      </c>
    </row>
    <row r="44" spans="1:16" x14ac:dyDescent="0.25">
      <c r="A44" s="1">
        <f t="shared" si="0"/>
        <v>34</v>
      </c>
      <c r="D44" s="1" t="s">
        <v>60</v>
      </c>
      <c r="E44" s="1" t="s">
        <v>61</v>
      </c>
      <c r="F44" s="1"/>
      <c r="G44" s="1" t="s">
        <v>62</v>
      </c>
      <c r="H44" s="1"/>
      <c r="I44" s="5"/>
      <c r="J44" s="1">
        <f t="shared" si="1"/>
        <v>34</v>
      </c>
    </row>
    <row r="45" spans="1:16" ht="18.75" x14ac:dyDescent="0.25">
      <c r="A45" s="1">
        <f t="shared" si="0"/>
        <v>35</v>
      </c>
      <c r="B45" s="9" t="s">
        <v>63</v>
      </c>
      <c r="C45" s="6" t="s">
        <v>64</v>
      </c>
      <c r="D45" s="6" t="s">
        <v>65</v>
      </c>
      <c r="E45" s="6" t="s">
        <v>66</v>
      </c>
      <c r="F45" s="6"/>
      <c r="G45" s="6" t="s">
        <v>67</v>
      </c>
      <c r="H45" s="1"/>
      <c r="I45" s="5"/>
      <c r="J45" s="1">
        <f t="shared" si="1"/>
        <v>35</v>
      </c>
    </row>
    <row r="46" spans="1:16" x14ac:dyDescent="0.25">
      <c r="A46" s="1">
        <f t="shared" si="0"/>
        <v>36</v>
      </c>
      <c r="I46" s="5"/>
      <c r="J46" s="1">
        <f t="shared" si="1"/>
        <v>36</v>
      </c>
    </row>
    <row r="47" spans="1:16" x14ac:dyDescent="0.25">
      <c r="A47" s="1">
        <f t="shared" si="0"/>
        <v>37</v>
      </c>
      <c r="B47" s="3" t="s">
        <v>68</v>
      </c>
      <c r="C47" s="15">
        <f>G17</f>
        <v>8720787.1579999998</v>
      </c>
      <c r="D47" s="20">
        <f>IFERROR(C47/C$50,0)</f>
        <v>0.46809594123203746</v>
      </c>
      <c r="E47" s="31">
        <f>G27</f>
        <v>3.9835191560812083E-2</v>
      </c>
      <c r="G47" s="20">
        <f>D47*E47</f>
        <v>1.8646691487816846E-2</v>
      </c>
      <c r="H47" s="20"/>
      <c r="I47" s="5" t="s">
        <v>69</v>
      </c>
      <c r="J47" s="1">
        <f t="shared" si="1"/>
        <v>37</v>
      </c>
    </row>
    <row r="48" spans="1:16" x14ac:dyDescent="0.25">
      <c r="A48" s="1">
        <f t="shared" si="0"/>
        <v>38</v>
      </c>
      <c r="B48" s="3" t="s">
        <v>70</v>
      </c>
      <c r="C48" s="16">
        <f>G30</f>
        <v>0</v>
      </c>
      <c r="D48" s="20">
        <f>IFERROR(C48/C$50,0)</f>
        <v>0</v>
      </c>
      <c r="E48" s="31">
        <f>G32</f>
        <v>0</v>
      </c>
      <c r="G48" s="20">
        <f>D48*E48</f>
        <v>0</v>
      </c>
      <c r="H48" s="20"/>
      <c r="I48" s="5" t="s">
        <v>71</v>
      </c>
      <c r="J48" s="1">
        <f t="shared" si="1"/>
        <v>38</v>
      </c>
    </row>
    <row r="49" spans="1:10" x14ac:dyDescent="0.25">
      <c r="A49" s="1">
        <f t="shared" si="0"/>
        <v>39</v>
      </c>
      <c r="B49" s="3" t="s">
        <v>72</v>
      </c>
      <c r="C49" s="16">
        <f>G39</f>
        <v>9909554.1670000013</v>
      </c>
      <c r="D49" s="32">
        <f>IFERROR(C49/C$50,0)</f>
        <v>0.53190405876796243</v>
      </c>
      <c r="E49" s="33">
        <f>G42</f>
        <v>0.10100000000000001</v>
      </c>
      <c r="G49" s="32">
        <f>D49*E49</f>
        <v>5.3722309935564205E-2</v>
      </c>
      <c r="H49" s="20"/>
      <c r="I49" s="5" t="s">
        <v>145</v>
      </c>
      <c r="J49" s="1">
        <f t="shared" si="1"/>
        <v>39</v>
      </c>
    </row>
    <row r="50" spans="1:10" ht="16.5" thickBot="1" x14ac:dyDescent="0.3">
      <c r="A50" s="1">
        <f t="shared" si="0"/>
        <v>40</v>
      </c>
      <c r="B50" s="3" t="s">
        <v>146</v>
      </c>
      <c r="C50" s="24">
        <f>SUM(C47:C49)</f>
        <v>18630341.325000003</v>
      </c>
      <c r="D50" s="19">
        <f>SUM(D47:D49)</f>
        <v>0.99999999999999989</v>
      </c>
      <c r="G50" s="19">
        <f>SUM(G47:G49)</f>
        <v>7.2369001423381055E-2</v>
      </c>
      <c r="H50" s="20"/>
      <c r="I50" s="5" t="s">
        <v>147</v>
      </c>
      <c r="J50" s="1">
        <f t="shared" si="1"/>
        <v>40</v>
      </c>
    </row>
    <row r="51" spans="1:10" ht="16.5" thickTop="1" x14ac:dyDescent="0.25">
      <c r="A51" s="1">
        <f t="shared" si="0"/>
        <v>41</v>
      </c>
      <c r="I51" s="5"/>
      <c r="J51" s="1">
        <f t="shared" si="1"/>
        <v>41</v>
      </c>
    </row>
    <row r="52" spans="1:10" ht="16.5" thickBot="1" x14ac:dyDescent="0.3">
      <c r="A52" s="1">
        <f t="shared" si="0"/>
        <v>42</v>
      </c>
      <c r="B52" s="9" t="s">
        <v>148</v>
      </c>
      <c r="G52" s="19">
        <f>G48+G49</f>
        <v>5.3722309935564205E-2</v>
      </c>
      <c r="H52" s="20"/>
      <c r="I52" s="5" t="s">
        <v>149</v>
      </c>
      <c r="J52" s="1">
        <f t="shared" si="1"/>
        <v>42</v>
      </c>
    </row>
    <row r="53" spans="1:10" ht="17.25" thickTop="1" thickBot="1" x14ac:dyDescent="0.3">
      <c r="A53" s="25">
        <f>A52+1</f>
        <v>43</v>
      </c>
      <c r="B53" s="26"/>
      <c r="C53" s="26"/>
      <c r="D53" s="26"/>
      <c r="E53" s="26"/>
      <c r="F53" s="26"/>
      <c r="G53" s="26"/>
      <c r="H53" s="26"/>
      <c r="I53" s="27"/>
      <c r="J53" s="25">
        <f>J52+1</f>
        <v>43</v>
      </c>
    </row>
    <row r="54" spans="1:10" x14ac:dyDescent="0.25">
      <c r="A54" s="1">
        <f>A53+1</f>
        <v>44</v>
      </c>
      <c r="I54" s="5"/>
      <c r="J54" s="1">
        <f>J53+1</f>
        <v>44</v>
      </c>
    </row>
    <row r="55" spans="1:10" ht="19.5" thickBot="1" x14ac:dyDescent="0.3">
      <c r="A55" s="1">
        <f t="shared" ref="A55:A65" si="2">A54+1</f>
        <v>45</v>
      </c>
      <c r="B55" s="9" t="s">
        <v>150</v>
      </c>
      <c r="G55" s="295">
        <f>0.5%*0</f>
        <v>0</v>
      </c>
      <c r="H55" s="296" t="s">
        <v>237</v>
      </c>
      <c r="I55" s="37" t="s">
        <v>144</v>
      </c>
      <c r="J55" s="1">
        <f t="shared" ref="J55:J65" si="3">J54+1</f>
        <v>45</v>
      </c>
    </row>
    <row r="56" spans="1:10" ht="16.5" thickTop="1" x14ac:dyDescent="0.25">
      <c r="A56" s="1">
        <f t="shared" si="2"/>
        <v>46</v>
      </c>
      <c r="C56" s="30" t="s">
        <v>56</v>
      </c>
      <c r="D56" s="30" t="s">
        <v>57</v>
      </c>
      <c r="E56" s="30" t="s">
        <v>58</v>
      </c>
      <c r="F56" s="30"/>
      <c r="G56" s="30" t="s">
        <v>59</v>
      </c>
      <c r="H56" s="30"/>
      <c r="I56" s="5"/>
      <c r="J56" s="1">
        <f t="shared" si="3"/>
        <v>46</v>
      </c>
    </row>
    <row r="57" spans="1:10" x14ac:dyDescent="0.25">
      <c r="A57" s="1">
        <f t="shared" si="2"/>
        <v>47</v>
      </c>
      <c r="D57" s="1" t="s">
        <v>60</v>
      </c>
      <c r="E57" s="1" t="s">
        <v>61</v>
      </c>
      <c r="F57" s="1"/>
      <c r="G57" s="1" t="s">
        <v>62</v>
      </c>
      <c r="H57" s="1"/>
      <c r="I57" s="5"/>
      <c r="J57" s="1">
        <f t="shared" si="3"/>
        <v>47</v>
      </c>
    </row>
    <row r="58" spans="1:10" ht="18.75" x14ac:dyDescent="0.25">
      <c r="A58" s="1">
        <f t="shared" si="2"/>
        <v>48</v>
      </c>
      <c r="B58" s="9" t="s">
        <v>63</v>
      </c>
      <c r="C58" s="6" t="s">
        <v>64</v>
      </c>
      <c r="D58" s="6" t="s">
        <v>65</v>
      </c>
      <c r="E58" s="6" t="s">
        <v>66</v>
      </c>
      <c r="F58" s="6"/>
      <c r="G58" s="6" t="s">
        <v>67</v>
      </c>
      <c r="H58" s="1"/>
      <c r="I58" s="5"/>
      <c r="J58" s="1">
        <f t="shared" si="3"/>
        <v>48</v>
      </c>
    </row>
    <row r="59" spans="1:10" x14ac:dyDescent="0.25">
      <c r="A59" s="1">
        <f t="shared" si="2"/>
        <v>49</v>
      </c>
      <c r="I59" s="5"/>
      <c r="J59" s="1">
        <f t="shared" si="3"/>
        <v>49</v>
      </c>
    </row>
    <row r="60" spans="1:10" x14ac:dyDescent="0.25">
      <c r="A60" s="1">
        <f t="shared" si="2"/>
        <v>50</v>
      </c>
      <c r="B60" s="3" t="s">
        <v>68</v>
      </c>
      <c r="C60" s="15">
        <f>G17</f>
        <v>8720787.1579999998</v>
      </c>
      <c r="D60" s="20">
        <f>IFERROR(C60/C$50,0)</f>
        <v>0.46809594123203746</v>
      </c>
      <c r="E60" s="35">
        <v>0</v>
      </c>
      <c r="G60" s="20">
        <f>D60*E60</f>
        <v>0</v>
      </c>
      <c r="H60" s="20"/>
      <c r="I60" s="5" t="s">
        <v>75</v>
      </c>
      <c r="J60" s="1">
        <f t="shared" si="3"/>
        <v>50</v>
      </c>
    </row>
    <row r="61" spans="1:10" x14ac:dyDescent="0.25">
      <c r="A61" s="1">
        <f t="shared" si="2"/>
        <v>51</v>
      </c>
      <c r="B61" s="3" t="s">
        <v>70</v>
      </c>
      <c r="C61" s="16">
        <f>G30</f>
        <v>0</v>
      </c>
      <c r="D61" s="20">
        <f>IFERROR(C61/C$50,0)</f>
        <v>0</v>
      </c>
      <c r="E61" s="35">
        <v>0</v>
      </c>
      <c r="G61" s="20">
        <f>D61*E61</f>
        <v>0</v>
      </c>
      <c r="H61" s="20"/>
      <c r="I61" s="5" t="s">
        <v>75</v>
      </c>
      <c r="J61" s="1">
        <f t="shared" si="3"/>
        <v>51</v>
      </c>
    </row>
    <row r="62" spans="1:10" x14ac:dyDescent="0.25">
      <c r="A62" s="1">
        <f t="shared" si="2"/>
        <v>52</v>
      </c>
      <c r="B62" s="3" t="s">
        <v>72</v>
      </c>
      <c r="C62" s="16">
        <f>G39</f>
        <v>9909554.1670000013</v>
      </c>
      <c r="D62" s="32">
        <f>IFERROR(C62/C$50,0)</f>
        <v>0.53190405876796243</v>
      </c>
      <c r="E62" s="298">
        <f>G55</f>
        <v>0</v>
      </c>
      <c r="F62" s="296" t="s">
        <v>237</v>
      </c>
      <c r="G62" s="299">
        <f>D62*E62</f>
        <v>0</v>
      </c>
      <c r="H62" s="296" t="s">
        <v>237</v>
      </c>
      <c r="I62" s="5" t="s">
        <v>151</v>
      </c>
      <c r="J62" s="1">
        <f t="shared" si="3"/>
        <v>52</v>
      </c>
    </row>
    <row r="63" spans="1:10" ht="16.5" thickBot="1" x14ac:dyDescent="0.3">
      <c r="A63" s="1">
        <f t="shared" si="2"/>
        <v>53</v>
      </c>
      <c r="B63" s="3" t="s">
        <v>146</v>
      </c>
      <c r="C63" s="24">
        <f>SUM(C60:C62)</f>
        <v>18630341.325000003</v>
      </c>
      <c r="D63" s="19">
        <f>SUM(D60:D62)</f>
        <v>0.99999999999999989</v>
      </c>
      <c r="G63" s="300">
        <f>SUM(G60:G62)</f>
        <v>0</v>
      </c>
      <c r="H63" s="296" t="s">
        <v>237</v>
      </c>
      <c r="I63" s="5" t="s">
        <v>152</v>
      </c>
      <c r="J63" s="1">
        <f t="shared" si="3"/>
        <v>53</v>
      </c>
    </row>
    <row r="64" spans="1:10" ht="16.5" thickTop="1" x14ac:dyDescent="0.25">
      <c r="A64" s="1">
        <f t="shared" si="2"/>
        <v>54</v>
      </c>
      <c r="G64" s="4"/>
      <c r="I64" s="5"/>
      <c r="J64" s="1">
        <f t="shared" si="3"/>
        <v>54</v>
      </c>
    </row>
    <row r="65" spans="1:10" ht="16.5" thickBot="1" x14ac:dyDescent="0.3">
      <c r="A65" s="1">
        <f t="shared" si="2"/>
        <v>55</v>
      </c>
      <c r="B65" s="9" t="s">
        <v>153</v>
      </c>
      <c r="G65" s="306">
        <f>G61+G62</f>
        <v>0</v>
      </c>
      <c r="H65" s="296" t="s">
        <v>237</v>
      </c>
      <c r="I65" s="5" t="s">
        <v>154</v>
      </c>
      <c r="J65" s="1">
        <f t="shared" si="3"/>
        <v>55</v>
      </c>
    </row>
    <row r="66" spans="1:10" ht="16.5" thickTop="1" x14ac:dyDescent="0.25">
      <c r="B66" s="9"/>
      <c r="G66" s="20"/>
      <c r="H66" s="296"/>
      <c r="I66" s="5"/>
      <c r="J66" s="1"/>
    </row>
    <row r="67" spans="1:10" x14ac:dyDescent="0.25">
      <c r="A67" s="193" t="s">
        <v>237</v>
      </c>
      <c r="B67" s="196" t="s">
        <v>450</v>
      </c>
      <c r="G67" s="78"/>
      <c r="H67" s="78"/>
      <c r="I67" s="5"/>
      <c r="J67" s="1"/>
    </row>
    <row r="68" spans="1:10" ht="18.75" x14ac:dyDescent="0.25">
      <c r="A68" s="36">
        <v>1</v>
      </c>
      <c r="B68" s="3" t="s">
        <v>77</v>
      </c>
      <c r="G68" s="39"/>
      <c r="H68" s="39"/>
      <c r="J68" s="1" t="s">
        <v>90</v>
      </c>
    </row>
    <row r="69" spans="1:10" ht="18.75" x14ac:dyDescent="0.25">
      <c r="A69" s="36"/>
      <c r="G69" s="39"/>
      <c r="H69" s="39"/>
      <c r="J69" s="1"/>
    </row>
    <row r="70" spans="1:10" ht="18.75" x14ac:dyDescent="0.25">
      <c r="A70" s="36"/>
      <c r="G70" s="39"/>
      <c r="H70" s="39"/>
      <c r="J70" s="1"/>
    </row>
    <row r="71" spans="1:10" x14ac:dyDescent="0.25">
      <c r="B71" s="335" t="s">
        <v>0</v>
      </c>
      <c r="C71" s="335"/>
      <c r="D71" s="335"/>
      <c r="E71" s="335"/>
      <c r="F71" s="335"/>
      <c r="G71" s="335"/>
      <c r="H71" s="335"/>
      <c r="I71" s="335"/>
      <c r="J71" s="1"/>
    </row>
    <row r="72" spans="1:10" x14ac:dyDescent="0.25">
      <c r="B72" s="335" t="s">
        <v>1</v>
      </c>
      <c r="C72" s="335"/>
      <c r="D72" s="335"/>
      <c r="E72" s="335"/>
      <c r="F72" s="335"/>
      <c r="G72" s="335"/>
      <c r="H72" s="335"/>
      <c r="I72" s="335"/>
      <c r="J72" s="1"/>
    </row>
    <row r="73" spans="1:10" x14ac:dyDescent="0.25">
      <c r="B73" s="335" t="s">
        <v>2</v>
      </c>
      <c r="C73" s="335"/>
      <c r="D73" s="335"/>
      <c r="E73" s="335"/>
      <c r="F73" s="335"/>
      <c r="G73" s="335"/>
      <c r="H73" s="335"/>
      <c r="I73" s="335"/>
      <c r="J73" s="1"/>
    </row>
    <row r="74" spans="1:10" x14ac:dyDescent="0.25">
      <c r="B74" s="340" t="str">
        <f>B5</f>
        <v>Base Period &amp; True-Up Period 12 - Months Ending December 31, 2023</v>
      </c>
      <c r="C74" s="340"/>
      <c r="D74" s="340"/>
      <c r="E74" s="340"/>
      <c r="F74" s="340"/>
      <c r="G74" s="340"/>
      <c r="H74" s="340"/>
      <c r="I74" s="340"/>
      <c r="J74" s="1"/>
    </row>
    <row r="75" spans="1:10" x14ac:dyDescent="0.25">
      <c r="B75" s="339" t="s">
        <v>3</v>
      </c>
      <c r="C75" s="336"/>
      <c r="D75" s="336"/>
      <c r="E75" s="336"/>
      <c r="F75" s="336"/>
      <c r="G75" s="336"/>
      <c r="H75" s="336"/>
      <c r="I75" s="336"/>
      <c r="J75" s="1"/>
    </row>
    <row r="76" spans="1:10" x14ac:dyDescent="0.25">
      <c r="B76" s="1"/>
      <c r="C76" s="1"/>
      <c r="D76" s="1"/>
      <c r="E76" s="1"/>
      <c r="F76" s="1"/>
      <c r="G76" s="1"/>
      <c r="H76" s="1"/>
      <c r="I76" s="5"/>
      <c r="J76" s="1"/>
    </row>
    <row r="77" spans="1:10" x14ac:dyDescent="0.25">
      <c r="A77" s="1" t="s">
        <v>4</v>
      </c>
      <c r="B77" s="2"/>
      <c r="C77" s="2"/>
      <c r="D77" s="2"/>
      <c r="E77" s="1" t="s">
        <v>5</v>
      </c>
      <c r="F77" s="2"/>
      <c r="G77" s="2"/>
      <c r="H77" s="2"/>
      <c r="I77" s="5"/>
      <c r="J77" s="1" t="s">
        <v>4</v>
      </c>
    </row>
    <row r="78" spans="1:10" x14ac:dyDescent="0.25">
      <c r="A78" s="1" t="s">
        <v>6</v>
      </c>
      <c r="B78" s="1"/>
      <c r="C78" s="1"/>
      <c r="D78" s="1"/>
      <c r="E78" s="6" t="s">
        <v>7</v>
      </c>
      <c r="F78" s="1"/>
      <c r="G78" s="7" t="s">
        <v>8</v>
      </c>
      <c r="H78" s="2"/>
      <c r="I78" s="8" t="s">
        <v>9</v>
      </c>
      <c r="J78" s="1" t="s">
        <v>6</v>
      </c>
    </row>
    <row r="79" spans="1:10" x14ac:dyDescent="0.25">
      <c r="I79" s="5"/>
      <c r="J79" s="1"/>
    </row>
    <row r="80" spans="1:10" ht="19.5" thickBot="1" x14ac:dyDescent="0.3">
      <c r="A80" s="1">
        <v>1</v>
      </c>
      <c r="B80" s="9" t="s">
        <v>78</v>
      </c>
      <c r="G80" s="79">
        <v>0</v>
      </c>
      <c r="H80" s="2"/>
      <c r="I80" s="37"/>
      <c r="J80" s="1">
        <f>A80</f>
        <v>1</v>
      </c>
    </row>
    <row r="81" spans="1:10" ht="16.5" thickTop="1" x14ac:dyDescent="0.25">
      <c r="A81" s="1">
        <f t="shared" ref="A81:A103" si="4">A80+1</f>
        <v>2</v>
      </c>
      <c r="C81" s="30" t="s">
        <v>56</v>
      </c>
      <c r="D81" s="30" t="s">
        <v>57</v>
      </c>
      <c r="E81" s="30" t="s">
        <v>58</v>
      </c>
      <c r="F81" s="30"/>
      <c r="G81" s="30" t="s">
        <v>59</v>
      </c>
      <c r="H81" s="30"/>
      <c r="I81" s="5"/>
      <c r="J81" s="1">
        <f t="shared" ref="J81:J103" si="5">J80+1</f>
        <v>2</v>
      </c>
    </row>
    <row r="82" spans="1:10" x14ac:dyDescent="0.25">
      <c r="A82" s="1">
        <f t="shared" si="4"/>
        <v>3</v>
      </c>
      <c r="D82" s="1" t="s">
        <v>60</v>
      </c>
      <c r="E82" s="1" t="s">
        <v>61</v>
      </c>
      <c r="F82" s="1"/>
      <c r="G82" s="1" t="s">
        <v>62</v>
      </c>
      <c r="H82" s="1"/>
      <c r="I82" s="5"/>
      <c r="J82" s="1">
        <f t="shared" si="5"/>
        <v>3</v>
      </c>
    </row>
    <row r="83" spans="1:10" ht="18.75" x14ac:dyDescent="0.25">
      <c r="A83" s="1">
        <f t="shared" si="4"/>
        <v>4</v>
      </c>
      <c r="B83" s="9" t="s">
        <v>79</v>
      </c>
      <c r="C83" s="6" t="s">
        <v>80</v>
      </c>
      <c r="D83" s="6" t="s">
        <v>65</v>
      </c>
      <c r="E83" s="6" t="s">
        <v>66</v>
      </c>
      <c r="F83" s="6"/>
      <c r="G83" s="6" t="s">
        <v>67</v>
      </c>
      <c r="H83" s="1"/>
      <c r="I83" s="5"/>
      <c r="J83" s="1">
        <f t="shared" si="5"/>
        <v>4</v>
      </c>
    </row>
    <row r="84" spans="1:10" x14ac:dyDescent="0.25">
      <c r="A84" s="1">
        <f t="shared" si="4"/>
        <v>5</v>
      </c>
      <c r="I84" s="5"/>
      <c r="J84" s="1">
        <f t="shared" si="5"/>
        <v>5</v>
      </c>
    </row>
    <row r="85" spans="1:10" x14ac:dyDescent="0.25">
      <c r="A85" s="1">
        <f t="shared" si="4"/>
        <v>6</v>
      </c>
      <c r="B85" s="3" t="s">
        <v>68</v>
      </c>
      <c r="C85" s="80">
        <f>G17</f>
        <v>8720787.1579999998</v>
      </c>
      <c r="D85" s="81">
        <f>IFERROR(C85/C$88,0)</f>
        <v>0.46809594123203746</v>
      </c>
      <c r="E85" s="31">
        <f>G27</f>
        <v>3.9835191560812083E-2</v>
      </c>
      <c r="G85" s="82">
        <f>D85*E85</f>
        <v>1.8646691487816846E-2</v>
      </c>
      <c r="H85" s="82"/>
      <c r="I85" s="5" t="s">
        <v>81</v>
      </c>
      <c r="J85" s="1">
        <f t="shared" si="5"/>
        <v>6</v>
      </c>
    </row>
    <row r="86" spans="1:10" x14ac:dyDescent="0.25">
      <c r="A86" s="1">
        <f t="shared" si="4"/>
        <v>7</v>
      </c>
      <c r="B86" s="3" t="s">
        <v>70</v>
      </c>
      <c r="C86" s="83">
        <f>G30</f>
        <v>0</v>
      </c>
      <c r="D86" s="81">
        <f>IFERROR(C86/C$88,0)</f>
        <v>0</v>
      </c>
      <c r="E86" s="31">
        <f>G32</f>
        <v>0</v>
      </c>
      <c r="G86" s="82">
        <f>D86*E86</f>
        <v>0</v>
      </c>
      <c r="H86" s="82"/>
      <c r="I86" s="5" t="s">
        <v>82</v>
      </c>
      <c r="J86" s="1">
        <f t="shared" si="5"/>
        <v>7</v>
      </c>
    </row>
    <row r="87" spans="1:10" x14ac:dyDescent="0.25">
      <c r="A87" s="1">
        <f t="shared" si="4"/>
        <v>8</v>
      </c>
      <c r="B87" s="3" t="s">
        <v>72</v>
      </c>
      <c r="C87" s="83">
        <f>G39</f>
        <v>9909554.1670000013</v>
      </c>
      <c r="D87" s="84">
        <f>IFERROR(C87/C$88,0)</f>
        <v>0.53190405876796243</v>
      </c>
      <c r="E87" s="33">
        <f>G80</f>
        <v>0</v>
      </c>
      <c r="G87" s="85">
        <f>D87*E87</f>
        <v>0</v>
      </c>
      <c r="H87" s="86"/>
      <c r="I87" s="5" t="s">
        <v>83</v>
      </c>
      <c r="J87" s="1">
        <f t="shared" si="5"/>
        <v>8</v>
      </c>
    </row>
    <row r="88" spans="1:10" ht="16.5" thickBot="1" x14ac:dyDescent="0.3">
      <c r="A88" s="1">
        <f t="shared" si="4"/>
        <v>9</v>
      </c>
      <c r="B88" s="3" t="s">
        <v>73</v>
      </c>
      <c r="C88" s="24">
        <f>SUM(C85:C87)</f>
        <v>18630341.325000003</v>
      </c>
      <c r="D88" s="87">
        <f>SUM(D84:D87)</f>
        <v>0.99999999999999989</v>
      </c>
      <c r="G88" s="88">
        <f>SUM(G85:G87)</f>
        <v>1.8646691487816846E-2</v>
      </c>
      <c r="H88" s="86"/>
      <c r="I88" s="5" t="s">
        <v>84</v>
      </c>
      <c r="J88" s="1">
        <f t="shared" si="5"/>
        <v>9</v>
      </c>
    </row>
    <row r="89" spans="1:10" ht="16.5" thickTop="1" x14ac:dyDescent="0.25">
      <c r="A89" s="1">
        <f t="shared" si="4"/>
        <v>10</v>
      </c>
      <c r="I89" s="5"/>
      <c r="J89" s="1">
        <f t="shared" si="5"/>
        <v>10</v>
      </c>
    </row>
    <row r="90" spans="1:10" ht="16.5" thickBot="1" x14ac:dyDescent="0.3">
      <c r="A90" s="1">
        <f t="shared" si="4"/>
        <v>11</v>
      </c>
      <c r="B90" s="9" t="s">
        <v>153</v>
      </c>
      <c r="G90" s="88">
        <f>G86+G87</f>
        <v>0</v>
      </c>
      <c r="H90" s="86"/>
      <c r="I90" s="5" t="s">
        <v>85</v>
      </c>
      <c r="J90" s="1">
        <f t="shared" si="5"/>
        <v>11</v>
      </c>
    </row>
    <row r="91" spans="1:10" ht="17.25" thickTop="1" thickBot="1" x14ac:dyDescent="0.3">
      <c r="A91" s="25">
        <f t="shared" si="4"/>
        <v>12</v>
      </c>
      <c r="B91" s="38"/>
      <c r="C91" s="26"/>
      <c r="D91" s="26"/>
      <c r="E91" s="26"/>
      <c r="F91" s="26"/>
      <c r="G91" s="89"/>
      <c r="H91" s="89"/>
      <c r="I91" s="27"/>
      <c r="J91" s="25">
        <f t="shared" si="5"/>
        <v>12</v>
      </c>
    </row>
    <row r="92" spans="1:10" x14ac:dyDescent="0.25">
      <c r="A92" s="1">
        <f t="shared" si="4"/>
        <v>13</v>
      </c>
      <c r="I92" s="5"/>
      <c r="J92" s="1">
        <f t="shared" si="5"/>
        <v>13</v>
      </c>
    </row>
    <row r="93" spans="1:10" ht="32.25" thickBot="1" x14ac:dyDescent="0.3">
      <c r="A93" s="1">
        <f t="shared" si="4"/>
        <v>14</v>
      </c>
      <c r="B93" s="9" t="s">
        <v>74</v>
      </c>
      <c r="G93" s="79">
        <v>0</v>
      </c>
      <c r="I93" s="5" t="s">
        <v>155</v>
      </c>
      <c r="J93" s="1">
        <f t="shared" si="5"/>
        <v>14</v>
      </c>
    </row>
    <row r="94" spans="1:10" ht="16.5" thickTop="1" x14ac:dyDescent="0.25">
      <c r="A94" s="1">
        <f t="shared" si="4"/>
        <v>15</v>
      </c>
      <c r="C94" s="30" t="s">
        <v>56</v>
      </c>
      <c r="D94" s="30" t="s">
        <v>57</v>
      </c>
      <c r="E94" s="30" t="s">
        <v>58</v>
      </c>
      <c r="F94" s="30"/>
      <c r="G94" s="30" t="s">
        <v>59</v>
      </c>
      <c r="I94" s="5"/>
      <c r="J94" s="1">
        <f t="shared" si="5"/>
        <v>15</v>
      </c>
    </row>
    <row r="95" spans="1:10" x14ac:dyDescent="0.25">
      <c r="A95" s="1">
        <f t="shared" si="4"/>
        <v>16</v>
      </c>
      <c r="D95" s="1" t="s">
        <v>60</v>
      </c>
      <c r="E95" s="1" t="s">
        <v>61</v>
      </c>
      <c r="F95" s="1"/>
      <c r="G95" s="1" t="s">
        <v>62</v>
      </c>
      <c r="I95" s="5"/>
      <c r="J95" s="1">
        <f t="shared" si="5"/>
        <v>16</v>
      </c>
    </row>
    <row r="96" spans="1:10" ht="18.75" x14ac:dyDescent="0.25">
      <c r="A96" s="1">
        <f t="shared" si="4"/>
        <v>17</v>
      </c>
      <c r="B96" s="9" t="s">
        <v>63</v>
      </c>
      <c r="C96" s="6" t="s">
        <v>80</v>
      </c>
      <c r="D96" s="6" t="s">
        <v>65</v>
      </c>
      <c r="E96" s="6" t="s">
        <v>66</v>
      </c>
      <c r="F96" s="6"/>
      <c r="G96" s="6" t="s">
        <v>67</v>
      </c>
      <c r="I96" s="5"/>
      <c r="J96" s="1">
        <f t="shared" si="5"/>
        <v>17</v>
      </c>
    </row>
    <row r="97" spans="1:10" x14ac:dyDescent="0.25">
      <c r="A97" s="1">
        <f t="shared" si="4"/>
        <v>18</v>
      </c>
      <c r="I97" s="5"/>
      <c r="J97" s="1">
        <f t="shared" si="5"/>
        <v>18</v>
      </c>
    </row>
    <row r="98" spans="1:10" x14ac:dyDescent="0.25">
      <c r="A98" s="1">
        <f t="shared" si="4"/>
        <v>19</v>
      </c>
      <c r="B98" s="3" t="s">
        <v>68</v>
      </c>
      <c r="C98" s="80">
        <f>G17</f>
        <v>8720787.1579999998</v>
      </c>
      <c r="D98" s="81">
        <f>IFERROR(C98/C$101,0)</f>
        <v>0.46809594123203746</v>
      </c>
      <c r="E98" s="35">
        <v>0</v>
      </c>
      <c r="G98" s="82">
        <f>D98*E98</f>
        <v>0</v>
      </c>
      <c r="I98" s="5" t="s">
        <v>75</v>
      </c>
      <c r="J98" s="1">
        <f t="shared" si="5"/>
        <v>19</v>
      </c>
    </row>
    <row r="99" spans="1:10" x14ac:dyDescent="0.25">
      <c r="A99" s="1">
        <f t="shared" si="4"/>
        <v>20</v>
      </c>
      <c r="B99" s="3" t="s">
        <v>70</v>
      </c>
      <c r="C99" s="83">
        <f>G30</f>
        <v>0</v>
      </c>
      <c r="D99" s="81">
        <f>IFERROR(C99/C$101,0)</f>
        <v>0</v>
      </c>
      <c r="E99" s="35">
        <v>0</v>
      </c>
      <c r="G99" s="82">
        <f>D99*E99</f>
        <v>0</v>
      </c>
      <c r="I99" s="5" t="s">
        <v>75</v>
      </c>
      <c r="J99" s="1">
        <f t="shared" si="5"/>
        <v>20</v>
      </c>
    </row>
    <row r="100" spans="1:10" x14ac:dyDescent="0.25">
      <c r="A100" s="1">
        <f t="shared" si="4"/>
        <v>21</v>
      </c>
      <c r="B100" s="3" t="s">
        <v>72</v>
      </c>
      <c r="C100" s="83">
        <f>G39</f>
        <v>9909554.1670000013</v>
      </c>
      <c r="D100" s="84">
        <f>IFERROR(C100/C$101,0)</f>
        <v>0.53190405876796243</v>
      </c>
      <c r="E100" s="33">
        <f>G93</f>
        <v>0</v>
      </c>
      <c r="G100" s="85">
        <f>D100*E100</f>
        <v>0</v>
      </c>
      <c r="I100" s="5" t="s">
        <v>86</v>
      </c>
      <c r="J100" s="1">
        <f t="shared" si="5"/>
        <v>21</v>
      </c>
    </row>
    <row r="101" spans="1:10" ht="16.5" thickBot="1" x14ac:dyDescent="0.3">
      <c r="A101" s="1">
        <f t="shared" si="4"/>
        <v>22</v>
      </c>
      <c r="B101" s="3" t="s">
        <v>73</v>
      </c>
      <c r="C101" s="24">
        <f>SUM(C98:C100)</f>
        <v>18630341.325000003</v>
      </c>
      <c r="D101" s="87">
        <f>SUM(D98:D100)</f>
        <v>0.99999999999999989</v>
      </c>
      <c r="G101" s="88">
        <f>SUM(G98:G100)</f>
        <v>0</v>
      </c>
      <c r="I101" s="5" t="s">
        <v>87</v>
      </c>
      <c r="J101" s="1">
        <f t="shared" si="5"/>
        <v>22</v>
      </c>
    </row>
    <row r="102" spans="1:10" ht="16.5" thickTop="1" x14ac:dyDescent="0.25">
      <c r="A102" s="1">
        <f t="shared" si="4"/>
        <v>23</v>
      </c>
      <c r="I102" s="5"/>
      <c r="J102" s="1">
        <f t="shared" si="5"/>
        <v>23</v>
      </c>
    </row>
    <row r="103" spans="1:10" ht="16.5" thickBot="1" x14ac:dyDescent="0.3">
      <c r="A103" s="1">
        <f t="shared" si="4"/>
        <v>24</v>
      </c>
      <c r="B103" s="9" t="s">
        <v>76</v>
      </c>
      <c r="G103" s="90">
        <f>G100</f>
        <v>0</v>
      </c>
      <c r="I103" s="5" t="s">
        <v>88</v>
      </c>
      <c r="J103" s="1">
        <f t="shared" si="5"/>
        <v>24</v>
      </c>
    </row>
    <row r="104" spans="1:10" ht="16.5" thickTop="1" x14ac:dyDescent="0.25">
      <c r="B104" s="9"/>
      <c r="G104" s="91"/>
      <c r="I104" s="5"/>
      <c r="J104" s="1"/>
    </row>
    <row r="105" spans="1:10" ht="18.75" x14ac:dyDescent="0.25">
      <c r="A105" s="36">
        <v>1</v>
      </c>
      <c r="B105" s="3" t="s">
        <v>89</v>
      </c>
      <c r="G105" s="91"/>
      <c r="I105" s="5"/>
      <c r="J105" s="1"/>
    </row>
    <row r="106" spans="1:10" ht="18.75" x14ac:dyDescent="0.25">
      <c r="A106" s="36">
        <v>2</v>
      </c>
      <c r="B106" s="3" t="s">
        <v>77</v>
      </c>
      <c r="G106" s="39"/>
      <c r="H106" s="39"/>
      <c r="J106" s="1" t="s">
        <v>90</v>
      </c>
    </row>
    <row r="107" spans="1:10" ht="18.75" x14ac:dyDescent="0.25">
      <c r="A107" s="36"/>
      <c r="G107" s="39"/>
      <c r="H107" s="39"/>
      <c r="J107" s="1"/>
    </row>
    <row r="108" spans="1:10" ht="18.75" x14ac:dyDescent="0.25">
      <c r="A108" s="36"/>
      <c r="G108" s="39"/>
      <c r="H108" s="39"/>
      <c r="J108" s="1"/>
    </row>
    <row r="109" spans="1:10" x14ac:dyDescent="0.25">
      <c r="B109" s="335" t="s">
        <v>156</v>
      </c>
      <c r="C109" s="335"/>
      <c r="D109" s="335"/>
      <c r="E109" s="335"/>
      <c r="F109" s="335"/>
      <c r="G109" s="335"/>
      <c r="H109" s="335"/>
      <c r="I109" s="335"/>
      <c r="J109" s="1"/>
    </row>
    <row r="110" spans="1:10" x14ac:dyDescent="0.25">
      <c r="B110" s="335" t="s">
        <v>1</v>
      </c>
      <c r="C110" s="335"/>
      <c r="D110" s="335"/>
      <c r="E110" s="335"/>
      <c r="F110" s="335"/>
      <c r="G110" s="335"/>
      <c r="H110" s="335"/>
      <c r="I110" s="335"/>
      <c r="J110" s="1"/>
    </row>
    <row r="111" spans="1:10" x14ac:dyDescent="0.25">
      <c r="B111" s="335" t="s">
        <v>2</v>
      </c>
      <c r="C111" s="335"/>
      <c r="D111" s="335"/>
      <c r="E111" s="335"/>
      <c r="F111" s="335"/>
      <c r="G111" s="335"/>
      <c r="H111" s="335"/>
      <c r="I111" s="335"/>
      <c r="J111" s="1"/>
    </row>
    <row r="112" spans="1:10" x14ac:dyDescent="0.25">
      <c r="B112" s="340" t="str">
        <f>B5</f>
        <v>Base Period &amp; True-Up Period 12 - Months Ending December 31, 2023</v>
      </c>
      <c r="C112" s="340"/>
      <c r="D112" s="340"/>
      <c r="E112" s="340"/>
      <c r="F112" s="340"/>
      <c r="G112" s="340"/>
      <c r="H112" s="340"/>
      <c r="I112" s="340"/>
      <c r="J112" s="1"/>
    </row>
    <row r="113" spans="1:13" x14ac:dyDescent="0.25">
      <c r="B113" s="339" t="s">
        <v>3</v>
      </c>
      <c r="C113" s="336"/>
      <c r="D113" s="336"/>
      <c r="E113" s="336"/>
      <c r="F113" s="336"/>
      <c r="G113" s="336"/>
      <c r="H113" s="336"/>
      <c r="I113" s="336"/>
      <c r="J113" s="1"/>
    </row>
    <row r="114" spans="1:13" x14ac:dyDescent="0.25">
      <c r="B114" s="1"/>
      <c r="C114" s="1"/>
      <c r="D114" s="1"/>
      <c r="E114" s="1"/>
      <c r="F114" s="1"/>
      <c r="G114" s="1"/>
      <c r="H114" s="1"/>
      <c r="I114" s="5"/>
      <c r="J114" s="1"/>
    </row>
    <row r="115" spans="1:13" x14ac:dyDescent="0.25">
      <c r="A115" s="1" t="s">
        <v>4</v>
      </c>
      <c r="B115" s="2"/>
      <c r="C115" s="2"/>
      <c r="D115" s="2"/>
      <c r="E115" s="2"/>
      <c r="F115" s="2"/>
      <c r="G115" s="2"/>
      <c r="H115" s="2"/>
      <c r="I115" s="5"/>
      <c r="J115" s="1" t="s">
        <v>4</v>
      </c>
    </row>
    <row r="116" spans="1:13" x14ac:dyDescent="0.25">
      <c r="A116" s="1" t="s">
        <v>6</v>
      </c>
      <c r="B116" s="1"/>
      <c r="C116" s="1"/>
      <c r="D116" s="1"/>
      <c r="E116" s="1"/>
      <c r="F116" s="1"/>
      <c r="G116" s="6" t="s">
        <v>8</v>
      </c>
      <c r="H116" s="2"/>
      <c r="I116" s="8" t="s">
        <v>9</v>
      </c>
      <c r="J116" s="1" t="s">
        <v>6</v>
      </c>
    </row>
    <row r="117" spans="1:13" x14ac:dyDescent="0.25">
      <c r="G117" s="1"/>
      <c r="H117" s="1"/>
      <c r="I117" s="5"/>
      <c r="J117" s="1"/>
    </row>
    <row r="118" spans="1:13" ht="18.75" x14ac:dyDescent="0.25">
      <c r="A118" s="1">
        <v>1</v>
      </c>
      <c r="B118" s="9" t="s">
        <v>91</v>
      </c>
      <c r="E118" s="2"/>
      <c r="F118" s="2"/>
      <c r="G118" s="41"/>
      <c r="H118" s="41"/>
      <c r="I118" s="5"/>
      <c r="J118" s="1">
        <f>A118</f>
        <v>1</v>
      </c>
    </row>
    <row r="119" spans="1:13" x14ac:dyDescent="0.25">
      <c r="A119" s="1">
        <f>A118+1</f>
        <v>2</v>
      </c>
      <c r="B119" s="42"/>
      <c r="E119" s="2"/>
      <c r="F119" s="2"/>
      <c r="G119" s="41"/>
      <c r="H119" s="41"/>
      <c r="I119" s="5"/>
      <c r="J119" s="1">
        <f>J118+1</f>
        <v>2</v>
      </c>
    </row>
    <row r="120" spans="1:13" x14ac:dyDescent="0.25">
      <c r="A120" s="1">
        <f>A106+1</f>
        <v>3</v>
      </c>
      <c r="B120" s="9" t="s">
        <v>157</v>
      </c>
      <c r="E120" s="2"/>
      <c r="F120" s="2"/>
      <c r="G120" s="41"/>
      <c r="H120" s="41"/>
      <c r="I120" s="5"/>
      <c r="J120" s="1">
        <f>J119+1</f>
        <v>3</v>
      </c>
    </row>
    <row r="121" spans="1:13" x14ac:dyDescent="0.25">
      <c r="A121" s="1">
        <f>A120+1</f>
        <v>4</v>
      </c>
      <c r="B121" s="2"/>
      <c r="C121" s="2"/>
      <c r="D121" s="2"/>
      <c r="E121" s="2"/>
      <c r="F121" s="2"/>
      <c r="G121" s="41"/>
      <c r="H121" s="41"/>
      <c r="I121" s="5"/>
      <c r="J121" s="1">
        <f>J120+1</f>
        <v>4</v>
      </c>
    </row>
    <row r="122" spans="1:13" x14ac:dyDescent="0.25">
      <c r="A122" s="1">
        <f t="shared" ref="A122:A183" si="6">A121+1</f>
        <v>5</v>
      </c>
      <c r="B122" s="43" t="s">
        <v>93</v>
      </c>
      <c r="C122" s="2"/>
      <c r="D122" s="2"/>
      <c r="E122" s="2"/>
      <c r="F122" s="2"/>
      <c r="G122" s="41"/>
      <c r="H122" s="41"/>
      <c r="I122" s="44"/>
      <c r="J122" s="1">
        <f>J121+1</f>
        <v>5</v>
      </c>
    </row>
    <row r="123" spans="1:13" x14ac:dyDescent="0.25">
      <c r="A123" s="1">
        <f t="shared" si="6"/>
        <v>6</v>
      </c>
      <c r="B123" s="3" t="s">
        <v>94</v>
      </c>
      <c r="D123" s="2"/>
      <c r="E123" s="2"/>
      <c r="F123" s="2"/>
      <c r="G123" s="31">
        <f>G52</f>
        <v>5.3722309935564205E-2</v>
      </c>
      <c r="H123" s="2"/>
      <c r="I123" s="5" t="s">
        <v>158</v>
      </c>
      <c r="J123" s="1">
        <f t="shared" ref="J123:J183" si="7">J122+1</f>
        <v>6</v>
      </c>
      <c r="K123" s="1"/>
      <c r="L123" s="1"/>
    </row>
    <row r="124" spans="1:13" ht="15.75" customHeight="1" x14ac:dyDescent="0.25">
      <c r="A124" s="1">
        <f t="shared" si="6"/>
        <v>7</v>
      </c>
      <c r="B124" s="3" t="s">
        <v>159</v>
      </c>
      <c r="D124" s="2"/>
      <c r="E124" s="2"/>
      <c r="F124" s="2"/>
      <c r="G124" s="45">
        <v>3917.7441587128469</v>
      </c>
      <c r="H124" s="2"/>
      <c r="I124" s="5" t="s">
        <v>96</v>
      </c>
      <c r="J124" s="1">
        <f t="shared" si="7"/>
        <v>7</v>
      </c>
      <c r="K124" s="1"/>
      <c r="L124" s="1"/>
    </row>
    <row r="125" spans="1:13" x14ac:dyDescent="0.25">
      <c r="A125" s="1">
        <f t="shared" si="6"/>
        <v>8</v>
      </c>
      <c r="B125" s="3" t="s">
        <v>97</v>
      </c>
      <c r="D125" s="2"/>
      <c r="E125" s="2"/>
      <c r="F125" s="2"/>
      <c r="G125" s="46">
        <v>11020.262002440008</v>
      </c>
      <c r="H125" s="2"/>
      <c r="I125" s="37" t="s">
        <v>160</v>
      </c>
      <c r="J125" s="1">
        <f t="shared" si="7"/>
        <v>8</v>
      </c>
      <c r="K125" s="1"/>
      <c r="L125" s="2"/>
    </row>
    <row r="126" spans="1:13" x14ac:dyDescent="0.25">
      <c r="A126" s="1">
        <f t="shared" si="6"/>
        <v>9</v>
      </c>
      <c r="B126" s="3" t="s">
        <v>98</v>
      </c>
      <c r="D126" s="2"/>
      <c r="E126" s="92"/>
      <c r="F126" s="2"/>
      <c r="G126" s="48">
        <v>5319978.2293297024</v>
      </c>
      <c r="H126" s="2"/>
      <c r="I126" s="5" t="s">
        <v>240</v>
      </c>
      <c r="J126" s="1">
        <f t="shared" si="7"/>
        <v>9</v>
      </c>
      <c r="K126" s="1"/>
      <c r="L126" s="43"/>
    </row>
    <row r="127" spans="1:13" x14ac:dyDescent="0.25">
      <c r="A127" s="1">
        <f t="shared" si="6"/>
        <v>10</v>
      </c>
      <c r="B127" s="3" t="s">
        <v>161</v>
      </c>
      <c r="D127" s="49"/>
      <c r="E127" s="2"/>
      <c r="F127" s="2"/>
      <c r="G127" s="93">
        <v>0.21</v>
      </c>
      <c r="H127" s="2"/>
      <c r="I127" s="5" t="s">
        <v>101</v>
      </c>
      <c r="J127" s="1">
        <f t="shared" si="7"/>
        <v>10</v>
      </c>
      <c r="K127" s="1"/>
      <c r="L127" s="43"/>
      <c r="M127" s="51"/>
    </row>
    <row r="128" spans="1:13" x14ac:dyDescent="0.25">
      <c r="A128" s="1">
        <f t="shared" si="6"/>
        <v>11</v>
      </c>
      <c r="G128" s="1"/>
      <c r="H128" s="1"/>
      <c r="J128" s="1">
        <f t="shared" si="7"/>
        <v>11</v>
      </c>
      <c r="K128" s="1"/>
      <c r="L128" s="1"/>
    </row>
    <row r="129" spans="1:14" x14ac:dyDescent="0.25">
      <c r="A129" s="1">
        <f t="shared" si="6"/>
        <v>12</v>
      </c>
      <c r="B129" s="3" t="s">
        <v>102</v>
      </c>
      <c r="D129" s="2"/>
      <c r="E129" s="2"/>
      <c r="F129" s="2"/>
      <c r="G129" s="52">
        <f>IFERROR((((G123)+(G125/G126))*G127-(G124/G126))/(1-G127),0)</f>
        <v>1.3899083696568159E-2</v>
      </c>
      <c r="H129" s="53"/>
      <c r="I129" s="5" t="s">
        <v>103</v>
      </c>
      <c r="J129" s="1">
        <f t="shared" si="7"/>
        <v>12</v>
      </c>
      <c r="K129" s="1"/>
      <c r="L129" s="1"/>
      <c r="M129" s="54"/>
    </row>
    <row r="130" spans="1:14" x14ac:dyDescent="0.25">
      <c r="A130" s="1">
        <f t="shared" si="6"/>
        <v>13</v>
      </c>
      <c r="B130" s="55" t="s">
        <v>104</v>
      </c>
      <c r="G130" s="1"/>
      <c r="H130" s="1"/>
      <c r="J130" s="1">
        <f t="shared" si="7"/>
        <v>13</v>
      </c>
    </row>
    <row r="131" spans="1:14" x14ac:dyDescent="0.25">
      <c r="A131" s="1">
        <f t="shared" si="6"/>
        <v>14</v>
      </c>
      <c r="G131" s="1"/>
      <c r="H131" s="1"/>
      <c r="J131" s="1">
        <f t="shared" si="7"/>
        <v>14</v>
      </c>
    </row>
    <row r="132" spans="1:14" x14ac:dyDescent="0.25">
      <c r="A132" s="1">
        <f t="shared" si="6"/>
        <v>15</v>
      </c>
      <c r="B132" s="9" t="s">
        <v>105</v>
      </c>
      <c r="C132" s="2"/>
      <c r="D132" s="2"/>
      <c r="E132" s="2"/>
      <c r="F132" s="2"/>
      <c r="G132" s="57"/>
      <c r="H132" s="57"/>
      <c r="I132" s="58"/>
      <c r="J132" s="1">
        <f t="shared" si="7"/>
        <v>15</v>
      </c>
      <c r="L132" s="59"/>
    </row>
    <row r="133" spans="1:14" x14ac:dyDescent="0.25">
      <c r="A133" s="1">
        <f t="shared" si="6"/>
        <v>16</v>
      </c>
      <c r="B133" s="60"/>
      <c r="C133" s="2"/>
      <c r="D133" s="2"/>
      <c r="E133" s="2"/>
      <c r="F133" s="2"/>
      <c r="G133" s="57"/>
      <c r="H133" s="57"/>
      <c r="I133" s="61"/>
      <c r="J133" s="1">
        <f t="shared" si="7"/>
        <v>16</v>
      </c>
      <c r="L133" s="2"/>
    </row>
    <row r="134" spans="1:14" x14ac:dyDescent="0.25">
      <c r="A134" s="1">
        <f t="shared" si="6"/>
        <v>17</v>
      </c>
      <c r="B134" s="43" t="s">
        <v>93</v>
      </c>
      <c r="C134" s="2"/>
      <c r="D134" s="2"/>
      <c r="E134" s="2"/>
      <c r="F134" s="2"/>
      <c r="G134" s="57"/>
      <c r="H134" s="57"/>
      <c r="I134" s="61"/>
      <c r="J134" s="1">
        <f t="shared" si="7"/>
        <v>17</v>
      </c>
      <c r="L134" s="2"/>
    </row>
    <row r="135" spans="1:14" x14ac:dyDescent="0.25">
      <c r="A135" s="1">
        <f t="shared" si="6"/>
        <v>18</v>
      </c>
      <c r="B135" s="3" t="s">
        <v>94</v>
      </c>
      <c r="D135" s="2"/>
      <c r="E135" s="2"/>
      <c r="F135" s="2"/>
      <c r="G135" s="31">
        <f>G123</f>
        <v>5.3722309935564205E-2</v>
      </c>
      <c r="H135" s="20"/>
      <c r="I135" s="5" t="s">
        <v>106</v>
      </c>
      <c r="J135" s="1">
        <f t="shared" si="7"/>
        <v>18</v>
      </c>
      <c r="L135" s="1"/>
      <c r="N135" s="23"/>
    </row>
    <row r="136" spans="1:14" x14ac:dyDescent="0.25">
      <c r="A136" s="1">
        <f t="shared" si="6"/>
        <v>19</v>
      </c>
      <c r="B136" s="3" t="s">
        <v>107</v>
      </c>
      <c r="D136" s="2"/>
      <c r="E136" s="2"/>
      <c r="F136" s="2"/>
      <c r="G136" s="94">
        <v>0</v>
      </c>
      <c r="H136" s="20"/>
      <c r="I136" s="5" t="s">
        <v>108</v>
      </c>
      <c r="J136" s="1">
        <f t="shared" si="7"/>
        <v>19</v>
      </c>
      <c r="L136" s="1"/>
      <c r="N136" s="23"/>
    </row>
    <row r="137" spans="1:14" x14ac:dyDescent="0.25">
      <c r="A137" s="1">
        <f t="shared" si="6"/>
        <v>20</v>
      </c>
      <c r="B137" s="3" t="s">
        <v>97</v>
      </c>
      <c r="D137" s="2"/>
      <c r="E137" s="2"/>
      <c r="F137" s="2"/>
      <c r="G137" s="45">
        <f>G125</f>
        <v>11020.262002440008</v>
      </c>
      <c r="H137" s="21"/>
      <c r="I137" s="5" t="s">
        <v>109</v>
      </c>
      <c r="J137" s="1">
        <f t="shared" si="7"/>
        <v>20</v>
      </c>
      <c r="L137" s="1"/>
    </row>
    <row r="138" spans="1:14" x14ac:dyDescent="0.25">
      <c r="A138" s="1">
        <f t="shared" si="6"/>
        <v>21</v>
      </c>
      <c r="B138" s="3" t="s">
        <v>98</v>
      </c>
      <c r="D138" s="2"/>
      <c r="E138" s="2"/>
      <c r="F138" s="2"/>
      <c r="G138" s="48">
        <f>G126</f>
        <v>5319978.2293297024</v>
      </c>
      <c r="H138" s="62"/>
      <c r="I138" s="5" t="s">
        <v>110</v>
      </c>
      <c r="J138" s="1">
        <f t="shared" si="7"/>
        <v>21</v>
      </c>
      <c r="L138" s="1"/>
      <c r="N138" s="23"/>
    </row>
    <row r="139" spans="1:14" x14ac:dyDescent="0.25">
      <c r="A139" s="1">
        <f t="shared" si="6"/>
        <v>22</v>
      </c>
      <c r="B139" s="3" t="s">
        <v>111</v>
      </c>
      <c r="D139" s="2"/>
      <c r="E139" s="2"/>
      <c r="F139" s="2"/>
      <c r="G139" s="63">
        <f>G129</f>
        <v>1.3899083696568159E-2</v>
      </c>
      <c r="H139" s="53"/>
      <c r="I139" s="5" t="s">
        <v>112</v>
      </c>
      <c r="J139" s="1">
        <f t="shared" si="7"/>
        <v>22</v>
      </c>
      <c r="K139" s="1"/>
      <c r="L139" s="1"/>
      <c r="M139" s="1"/>
    </row>
    <row r="140" spans="1:14" x14ac:dyDescent="0.25">
      <c r="A140" s="1">
        <f t="shared" si="6"/>
        <v>23</v>
      </c>
      <c r="B140" s="3" t="s">
        <v>113</v>
      </c>
      <c r="D140" s="2"/>
      <c r="E140" s="2"/>
      <c r="F140" s="2"/>
      <c r="G140" s="50" t="s">
        <v>114</v>
      </c>
      <c r="H140" s="2"/>
      <c r="I140" s="5" t="s">
        <v>115</v>
      </c>
      <c r="J140" s="1">
        <f t="shared" si="7"/>
        <v>23</v>
      </c>
      <c r="K140" s="1"/>
      <c r="L140" s="1"/>
      <c r="M140" s="1"/>
    </row>
    <row r="141" spans="1:14" x14ac:dyDescent="0.25">
      <c r="A141" s="1">
        <f t="shared" si="6"/>
        <v>24</v>
      </c>
      <c r="B141" s="4"/>
      <c r="D141" s="2"/>
      <c r="E141" s="2"/>
      <c r="F141" s="2"/>
      <c r="G141" s="64"/>
      <c r="H141" s="64"/>
      <c r="I141" s="61"/>
      <c r="J141" s="1">
        <f t="shared" si="7"/>
        <v>24</v>
      </c>
      <c r="K141" s="1"/>
      <c r="L141" s="1"/>
      <c r="M141" s="1"/>
    </row>
    <row r="142" spans="1:14" x14ac:dyDescent="0.25">
      <c r="A142" s="1">
        <f t="shared" si="6"/>
        <v>25</v>
      </c>
      <c r="B142" s="3" t="s">
        <v>116</v>
      </c>
      <c r="C142" s="1"/>
      <c r="D142" s="1"/>
      <c r="E142" s="2"/>
      <c r="F142" s="2"/>
      <c r="G142" s="52">
        <f>IFERROR((((G135)+(G137/G138)+G129)*G140-(G136/G138))/(1-G140),0)</f>
        <v>6.7582827838262973E-3</v>
      </c>
      <c r="H142" s="53"/>
      <c r="I142" s="5" t="s">
        <v>117</v>
      </c>
      <c r="J142" s="1">
        <f t="shared" si="7"/>
        <v>25</v>
      </c>
      <c r="K142" s="1"/>
      <c r="L142" s="1"/>
      <c r="M142" s="1"/>
    </row>
    <row r="143" spans="1:14" x14ac:dyDescent="0.25">
      <c r="A143" s="1">
        <f t="shared" si="6"/>
        <v>26</v>
      </c>
      <c r="B143" s="55" t="s">
        <v>162</v>
      </c>
      <c r="G143" s="1"/>
      <c r="H143" s="1"/>
      <c r="I143" s="5"/>
      <c r="J143" s="1">
        <f t="shared" si="7"/>
        <v>26</v>
      </c>
      <c r="K143" s="1"/>
      <c r="L143" s="1"/>
      <c r="M143" s="1"/>
    </row>
    <row r="144" spans="1:14" x14ac:dyDescent="0.25">
      <c r="A144" s="1">
        <f t="shared" si="6"/>
        <v>27</v>
      </c>
      <c r="G144" s="1"/>
      <c r="H144" s="1"/>
      <c r="I144" s="5"/>
      <c r="J144" s="1">
        <f t="shared" si="7"/>
        <v>27</v>
      </c>
      <c r="K144" s="1"/>
      <c r="L144" s="1"/>
      <c r="M144" s="1"/>
    </row>
    <row r="145" spans="1:17" x14ac:dyDescent="0.25">
      <c r="A145" s="1">
        <f t="shared" si="6"/>
        <v>28</v>
      </c>
      <c r="B145" s="9" t="s">
        <v>124</v>
      </c>
      <c r="G145" s="52">
        <f>G142+G129</f>
        <v>2.0657366480394457E-2</v>
      </c>
      <c r="H145" s="53"/>
      <c r="I145" s="5" t="s">
        <v>119</v>
      </c>
      <c r="J145" s="1">
        <f t="shared" si="7"/>
        <v>28</v>
      </c>
      <c r="K145" s="1"/>
      <c r="L145" s="1"/>
      <c r="M145" s="1"/>
    </row>
    <row r="146" spans="1:17" x14ac:dyDescent="0.25">
      <c r="A146" s="1">
        <f t="shared" si="6"/>
        <v>29</v>
      </c>
      <c r="G146" s="1"/>
      <c r="H146" s="1"/>
      <c r="I146" s="5"/>
      <c r="J146" s="1">
        <f t="shared" si="7"/>
        <v>29</v>
      </c>
      <c r="L146" s="1"/>
    </row>
    <row r="147" spans="1:17" x14ac:dyDescent="0.25">
      <c r="A147" s="1">
        <f t="shared" si="6"/>
        <v>30</v>
      </c>
      <c r="B147" s="9" t="s">
        <v>163</v>
      </c>
      <c r="G147" s="66">
        <f>G50</f>
        <v>7.2369001423381055E-2</v>
      </c>
      <c r="H147" s="2"/>
      <c r="I147" s="5" t="s">
        <v>164</v>
      </c>
      <c r="J147" s="1">
        <f t="shared" si="7"/>
        <v>30</v>
      </c>
      <c r="K147" s="23"/>
      <c r="L147" s="1"/>
    </row>
    <row r="148" spans="1:17" x14ac:dyDescent="0.25">
      <c r="A148" s="1">
        <f t="shared" si="6"/>
        <v>31</v>
      </c>
      <c r="G148" s="20"/>
      <c r="H148" s="20"/>
      <c r="I148" s="5"/>
      <c r="J148" s="1">
        <f t="shared" si="7"/>
        <v>31</v>
      </c>
      <c r="L148" s="1"/>
    </row>
    <row r="149" spans="1:17" ht="19.5" thickBot="1" x14ac:dyDescent="0.3">
      <c r="A149" s="1">
        <f t="shared" si="6"/>
        <v>32</v>
      </c>
      <c r="B149" s="9" t="s">
        <v>165</v>
      </c>
      <c r="G149" s="69">
        <f>G145+G147</f>
        <v>9.3026367903775511E-2</v>
      </c>
      <c r="H149" s="53"/>
      <c r="I149" s="5" t="s">
        <v>166</v>
      </c>
      <c r="J149" s="1">
        <f t="shared" si="7"/>
        <v>32</v>
      </c>
      <c r="K149" s="23"/>
      <c r="L149" s="68"/>
      <c r="M149" s="54"/>
    </row>
    <row r="150" spans="1:17" ht="17.25" thickTop="1" thickBot="1" x14ac:dyDescent="0.3">
      <c r="A150" s="25">
        <f t="shared" si="6"/>
        <v>33</v>
      </c>
      <c r="B150" s="26"/>
      <c r="C150" s="26"/>
      <c r="D150" s="26"/>
      <c r="E150" s="26"/>
      <c r="F150" s="26"/>
      <c r="G150" s="25"/>
      <c r="H150" s="25"/>
      <c r="I150" s="27"/>
      <c r="J150" s="25">
        <f t="shared" si="7"/>
        <v>33</v>
      </c>
      <c r="K150" s="23"/>
      <c r="L150" s="68"/>
      <c r="M150" s="54"/>
    </row>
    <row r="151" spans="1:17" x14ac:dyDescent="0.25">
      <c r="A151" s="1">
        <f t="shared" si="6"/>
        <v>34</v>
      </c>
      <c r="G151" s="1"/>
      <c r="H151" s="1"/>
      <c r="I151" s="5"/>
      <c r="J151" s="1">
        <f t="shared" si="7"/>
        <v>34</v>
      </c>
      <c r="K151" s="23"/>
      <c r="L151" s="68"/>
      <c r="M151" s="54"/>
    </row>
    <row r="152" spans="1:17" ht="18.75" x14ac:dyDescent="0.25">
      <c r="A152" s="1">
        <f t="shared" si="6"/>
        <v>35</v>
      </c>
      <c r="B152" s="9" t="s">
        <v>121</v>
      </c>
      <c r="E152" s="2"/>
      <c r="F152" s="2"/>
      <c r="G152" s="41"/>
      <c r="H152" s="41"/>
      <c r="I152" s="5"/>
      <c r="J152" s="1">
        <f t="shared" si="7"/>
        <v>35</v>
      </c>
      <c r="K152" s="23"/>
      <c r="L152" s="68"/>
      <c r="M152" s="54"/>
    </row>
    <row r="153" spans="1:17" x14ac:dyDescent="0.25">
      <c r="A153" s="1">
        <f t="shared" si="6"/>
        <v>36</v>
      </c>
      <c r="B153" s="42"/>
      <c r="E153" s="2"/>
      <c r="F153" s="2"/>
      <c r="G153" s="41"/>
      <c r="H153" s="41"/>
      <c r="I153" s="5"/>
      <c r="J153" s="1">
        <f t="shared" si="7"/>
        <v>36</v>
      </c>
      <c r="K153" s="23"/>
      <c r="L153" s="68"/>
      <c r="M153" s="54"/>
    </row>
    <row r="154" spans="1:17" x14ac:dyDescent="0.25">
      <c r="A154" s="1">
        <f t="shared" si="6"/>
        <v>37</v>
      </c>
      <c r="B154" s="9" t="s">
        <v>92</v>
      </c>
      <c r="E154" s="2"/>
      <c r="F154" s="2"/>
      <c r="G154" s="41"/>
      <c r="H154" s="41"/>
      <c r="I154" s="5"/>
      <c r="J154" s="1">
        <f t="shared" si="7"/>
        <v>37</v>
      </c>
      <c r="K154" s="23"/>
      <c r="L154" s="68"/>
      <c r="M154" s="54"/>
    </row>
    <row r="155" spans="1:17" x14ac:dyDescent="0.25">
      <c r="A155" s="1">
        <f t="shared" si="6"/>
        <v>38</v>
      </c>
      <c r="B155" s="2"/>
      <c r="C155" s="2"/>
      <c r="D155" s="2"/>
      <c r="E155" s="2"/>
      <c r="F155" s="2"/>
      <c r="G155" s="41"/>
      <c r="H155" s="41"/>
      <c r="I155" s="5"/>
      <c r="J155" s="1">
        <f t="shared" si="7"/>
        <v>38</v>
      </c>
      <c r="K155" s="23"/>
      <c r="L155" s="68"/>
      <c r="M155" s="54"/>
    </row>
    <row r="156" spans="1:17" x14ac:dyDescent="0.25">
      <c r="A156" s="1">
        <f t="shared" si="6"/>
        <v>39</v>
      </c>
      <c r="B156" s="43" t="s">
        <v>93</v>
      </c>
      <c r="C156" s="2"/>
      <c r="D156" s="2"/>
      <c r="E156" s="2"/>
      <c r="F156" s="2"/>
      <c r="G156" s="41"/>
      <c r="H156" s="41"/>
      <c r="I156" s="44"/>
      <c r="J156" s="1">
        <f t="shared" si="7"/>
        <v>39</v>
      </c>
      <c r="K156" s="23"/>
      <c r="L156" s="68"/>
      <c r="M156" s="54"/>
    </row>
    <row r="157" spans="1:17" x14ac:dyDescent="0.25">
      <c r="A157" s="1">
        <f t="shared" si="6"/>
        <v>40</v>
      </c>
      <c r="B157" s="3" t="s">
        <v>122</v>
      </c>
      <c r="D157" s="2"/>
      <c r="E157" s="2"/>
      <c r="F157" s="2"/>
      <c r="G157" s="307">
        <f>G65</f>
        <v>0</v>
      </c>
      <c r="H157" s="193" t="s">
        <v>237</v>
      </c>
      <c r="I157" s="5" t="s">
        <v>167</v>
      </c>
      <c r="J157" s="1">
        <f t="shared" si="7"/>
        <v>40</v>
      </c>
      <c r="K157" s="23"/>
      <c r="L157" s="68"/>
      <c r="M157" s="54"/>
    </row>
    <row r="158" spans="1:17" x14ac:dyDescent="0.25">
      <c r="A158" s="1">
        <f t="shared" si="6"/>
        <v>41</v>
      </c>
      <c r="B158" s="3" t="s">
        <v>95</v>
      </c>
      <c r="D158" s="2"/>
      <c r="E158" s="2"/>
      <c r="F158" s="2"/>
      <c r="G158" s="96">
        <v>0</v>
      </c>
      <c r="H158" s="2"/>
      <c r="I158" s="5" t="s">
        <v>75</v>
      </c>
      <c r="J158" s="1">
        <f t="shared" si="7"/>
        <v>41</v>
      </c>
      <c r="K158" s="23"/>
      <c r="L158" s="68"/>
      <c r="M158" s="54"/>
    </row>
    <row r="159" spans="1:17" x14ac:dyDescent="0.25">
      <c r="A159" s="1">
        <f t="shared" si="6"/>
        <v>42</v>
      </c>
      <c r="B159" s="3" t="s">
        <v>97</v>
      </c>
      <c r="D159" s="2"/>
      <c r="E159" s="2"/>
      <c r="F159" s="2"/>
      <c r="G159" s="96">
        <v>0</v>
      </c>
      <c r="H159" s="2"/>
      <c r="I159" s="5" t="s">
        <v>75</v>
      </c>
      <c r="J159" s="1">
        <f t="shared" si="7"/>
        <v>42</v>
      </c>
      <c r="K159" s="23"/>
      <c r="L159" s="68"/>
      <c r="M159" s="54"/>
    </row>
    <row r="160" spans="1:17" x14ac:dyDescent="0.25">
      <c r="A160" s="1">
        <f t="shared" si="6"/>
        <v>43</v>
      </c>
      <c r="B160" s="3" t="s">
        <v>98</v>
      </c>
      <c r="D160" s="2"/>
      <c r="E160" s="47"/>
      <c r="F160" s="2"/>
      <c r="G160" s="97">
        <v>5319978.2293297024</v>
      </c>
      <c r="H160" s="2"/>
      <c r="I160" s="5" t="s">
        <v>240</v>
      </c>
      <c r="J160" s="1">
        <f t="shared" si="7"/>
        <v>43</v>
      </c>
      <c r="K160" s="23"/>
      <c r="L160"/>
      <c r="M160"/>
      <c r="N160"/>
      <c r="O160"/>
      <c r="P160"/>
      <c r="Q160"/>
    </row>
    <row r="161" spans="1:17" x14ac:dyDescent="0.25">
      <c r="A161" s="1">
        <f t="shared" si="6"/>
        <v>44</v>
      </c>
      <c r="B161" s="3" t="s">
        <v>99</v>
      </c>
      <c r="D161" s="98"/>
      <c r="E161" s="2"/>
      <c r="F161" s="2"/>
      <c r="G161" s="99" t="s">
        <v>100</v>
      </c>
      <c r="H161" s="2"/>
      <c r="I161" s="5" t="s">
        <v>101</v>
      </c>
      <c r="J161" s="1">
        <f t="shared" si="7"/>
        <v>44</v>
      </c>
      <c r="K161" s="23"/>
      <c r="L161"/>
      <c r="M161"/>
      <c r="N161"/>
      <c r="O161"/>
      <c r="P161"/>
      <c r="Q161"/>
    </row>
    <row r="162" spans="1:17" x14ac:dyDescent="0.25">
      <c r="A162" s="1">
        <f t="shared" si="6"/>
        <v>45</v>
      </c>
      <c r="G162" s="1"/>
      <c r="H162" s="1"/>
      <c r="J162" s="1">
        <f t="shared" si="7"/>
        <v>45</v>
      </c>
      <c r="K162" s="23"/>
      <c r="L162"/>
      <c r="M162"/>
      <c r="N162"/>
      <c r="O162"/>
      <c r="P162"/>
      <c r="Q162"/>
    </row>
    <row r="163" spans="1:17" x14ac:dyDescent="0.25">
      <c r="A163" s="1">
        <f t="shared" si="6"/>
        <v>46</v>
      </c>
      <c r="B163" s="3" t="s">
        <v>102</v>
      </c>
      <c r="D163" s="2"/>
      <c r="E163" s="2"/>
      <c r="F163" s="2"/>
      <c r="G163" s="308">
        <f>IFERROR((((G157)+(G159/G160))*G161-(G158/G160))/(1-G161),0)</f>
        <v>0</v>
      </c>
      <c r="H163" s="193" t="s">
        <v>237</v>
      </c>
      <c r="I163" s="5" t="s">
        <v>103</v>
      </c>
      <c r="J163" s="1">
        <f t="shared" si="7"/>
        <v>46</v>
      </c>
      <c r="K163" s="23"/>
      <c r="L163" s="68"/>
      <c r="M163" s="54"/>
    </row>
    <row r="164" spans="1:17" x14ac:dyDescent="0.25">
      <c r="A164" s="1">
        <f t="shared" si="6"/>
        <v>47</v>
      </c>
      <c r="B164" s="55" t="s">
        <v>104</v>
      </c>
      <c r="G164" s="1"/>
      <c r="H164" s="1"/>
      <c r="J164" s="1">
        <f t="shared" si="7"/>
        <v>47</v>
      </c>
      <c r="K164" s="23"/>
      <c r="L164" s="68"/>
      <c r="M164" s="54"/>
    </row>
    <row r="165" spans="1:17" x14ac:dyDescent="0.25">
      <c r="A165" s="1">
        <f t="shared" si="6"/>
        <v>48</v>
      </c>
      <c r="G165" s="1"/>
      <c r="H165" s="1"/>
      <c r="J165" s="1">
        <f t="shared" si="7"/>
        <v>48</v>
      </c>
      <c r="K165" s="23"/>
      <c r="L165" s="68"/>
      <c r="M165" s="54"/>
    </row>
    <row r="166" spans="1:17" x14ac:dyDescent="0.25">
      <c r="A166" s="1">
        <f t="shared" si="6"/>
        <v>49</v>
      </c>
      <c r="B166" s="9" t="s">
        <v>105</v>
      </c>
      <c r="C166" s="2"/>
      <c r="D166" s="2"/>
      <c r="E166" s="2"/>
      <c r="F166" s="2"/>
      <c r="G166" s="57"/>
      <c r="H166" s="57"/>
      <c r="I166" s="58"/>
      <c r="J166" s="1">
        <f t="shared" si="7"/>
        <v>49</v>
      </c>
      <c r="K166" s="23"/>
      <c r="L166" s="68"/>
      <c r="M166" s="54"/>
    </row>
    <row r="167" spans="1:17" x14ac:dyDescent="0.25">
      <c r="A167" s="1">
        <f t="shared" si="6"/>
        <v>50</v>
      </c>
      <c r="B167" s="60"/>
      <c r="C167" s="2"/>
      <c r="D167" s="2"/>
      <c r="E167" s="2"/>
      <c r="F167" s="2"/>
      <c r="G167" s="57"/>
      <c r="H167" s="57"/>
      <c r="I167" s="61"/>
      <c r="J167" s="1">
        <f t="shared" si="7"/>
        <v>50</v>
      </c>
      <c r="K167" s="23"/>
      <c r="L167" s="68"/>
      <c r="M167" s="54"/>
    </row>
    <row r="168" spans="1:17" x14ac:dyDescent="0.25">
      <c r="A168" s="1">
        <f t="shared" si="6"/>
        <v>51</v>
      </c>
      <c r="B168" s="43" t="s">
        <v>93</v>
      </c>
      <c r="C168" s="2"/>
      <c r="D168" s="2"/>
      <c r="E168" s="2"/>
      <c r="F168" s="2"/>
      <c r="G168" s="57"/>
      <c r="H168" s="57"/>
      <c r="I168" s="61"/>
      <c r="J168" s="1">
        <f t="shared" si="7"/>
        <v>51</v>
      </c>
      <c r="K168" s="23"/>
      <c r="L168" s="68"/>
      <c r="M168" s="54"/>
    </row>
    <row r="169" spans="1:17" x14ac:dyDescent="0.25">
      <c r="A169" s="1">
        <f t="shared" si="6"/>
        <v>52</v>
      </c>
      <c r="B169" s="3" t="s">
        <v>122</v>
      </c>
      <c r="D169" s="2"/>
      <c r="E169" s="2"/>
      <c r="F169" s="2"/>
      <c r="G169" s="307">
        <f>G157</f>
        <v>0</v>
      </c>
      <c r="H169" s="193" t="s">
        <v>237</v>
      </c>
      <c r="I169" s="5" t="s">
        <v>168</v>
      </c>
      <c r="J169" s="1">
        <f t="shared" si="7"/>
        <v>52</v>
      </c>
      <c r="K169" s="23"/>
      <c r="L169" s="68"/>
      <c r="M169" s="54"/>
    </row>
    <row r="170" spans="1:17" x14ac:dyDescent="0.25">
      <c r="A170" s="1">
        <f t="shared" si="6"/>
        <v>53</v>
      </c>
      <c r="B170" s="3" t="s">
        <v>107</v>
      </c>
      <c r="D170" s="2"/>
      <c r="E170" s="2"/>
      <c r="F170" s="2"/>
      <c r="G170" s="70">
        <v>0</v>
      </c>
      <c r="H170" s="81"/>
      <c r="I170" s="5" t="s">
        <v>75</v>
      </c>
      <c r="J170" s="1">
        <f t="shared" si="7"/>
        <v>53</v>
      </c>
      <c r="K170" s="23"/>
      <c r="L170" s="68"/>
      <c r="M170" s="54"/>
    </row>
    <row r="171" spans="1:17" x14ac:dyDescent="0.25">
      <c r="A171" s="1">
        <f t="shared" si="6"/>
        <v>54</v>
      </c>
      <c r="B171" s="3" t="s">
        <v>97</v>
      </c>
      <c r="D171" s="2"/>
      <c r="E171" s="2"/>
      <c r="F171" s="2"/>
      <c r="G171" s="102">
        <f>G159</f>
        <v>0</v>
      </c>
      <c r="H171" s="103"/>
      <c r="I171" s="5" t="s">
        <v>169</v>
      </c>
      <c r="J171" s="1">
        <f t="shared" si="7"/>
        <v>54</v>
      </c>
      <c r="K171" s="23"/>
      <c r="L171" s="68"/>
      <c r="M171" s="54"/>
    </row>
    <row r="172" spans="1:17" x14ac:dyDescent="0.25">
      <c r="A172" s="1">
        <f t="shared" si="6"/>
        <v>55</v>
      </c>
      <c r="B172" s="3" t="s">
        <v>98</v>
      </c>
      <c r="D172" s="2"/>
      <c r="E172" s="2"/>
      <c r="F172" s="2"/>
      <c r="G172" s="97">
        <f>G160</f>
        <v>5319978.2293297024</v>
      </c>
      <c r="H172" s="104"/>
      <c r="I172" s="5" t="s">
        <v>170</v>
      </c>
      <c r="J172" s="1">
        <f t="shared" si="7"/>
        <v>55</v>
      </c>
      <c r="K172" s="23"/>
      <c r="L172" s="68"/>
      <c r="M172" s="54"/>
    </row>
    <row r="173" spans="1:17" x14ac:dyDescent="0.25">
      <c r="A173" s="1">
        <f t="shared" si="6"/>
        <v>56</v>
      </c>
      <c r="B173" s="3" t="s">
        <v>111</v>
      </c>
      <c r="D173" s="2"/>
      <c r="E173" s="2"/>
      <c r="F173" s="2"/>
      <c r="G173" s="309">
        <f>G163</f>
        <v>0</v>
      </c>
      <c r="H173" s="193" t="s">
        <v>237</v>
      </c>
      <c r="I173" s="5" t="s">
        <v>123</v>
      </c>
      <c r="J173" s="1">
        <f t="shared" si="7"/>
        <v>56</v>
      </c>
      <c r="K173" s="23"/>
      <c r="L173" s="68"/>
      <c r="M173" s="54"/>
    </row>
    <row r="174" spans="1:17" x14ac:dyDescent="0.25">
      <c r="A174" s="1">
        <f t="shared" si="6"/>
        <v>57</v>
      </c>
      <c r="B174" s="3" t="s">
        <v>113</v>
      </c>
      <c r="D174" s="2"/>
      <c r="E174" s="2"/>
      <c r="F174" s="2"/>
      <c r="G174" s="99" t="s">
        <v>114</v>
      </c>
      <c r="H174" s="2"/>
      <c r="I174" s="5" t="s">
        <v>115</v>
      </c>
      <c r="J174" s="1">
        <f t="shared" si="7"/>
        <v>57</v>
      </c>
      <c r="K174" s="23"/>
      <c r="L174" s="68"/>
      <c r="M174" s="54"/>
    </row>
    <row r="175" spans="1:17" x14ac:dyDescent="0.25">
      <c r="A175" s="1">
        <f t="shared" si="6"/>
        <v>58</v>
      </c>
      <c r="B175" s="4"/>
      <c r="D175" s="2"/>
      <c r="E175" s="2"/>
      <c r="F175" s="2"/>
      <c r="G175" s="107"/>
      <c r="H175" s="107"/>
      <c r="I175" s="61"/>
      <c r="J175" s="1">
        <f t="shared" si="7"/>
        <v>58</v>
      </c>
      <c r="K175" s="23"/>
      <c r="L175" s="68"/>
      <c r="M175" s="54"/>
    </row>
    <row r="176" spans="1:17" x14ac:dyDescent="0.25">
      <c r="A176" s="1">
        <f t="shared" si="6"/>
        <v>59</v>
      </c>
      <c r="B176" s="3" t="s">
        <v>116</v>
      </c>
      <c r="C176" s="1"/>
      <c r="D176" s="1"/>
      <c r="E176" s="2"/>
      <c r="F176" s="2"/>
      <c r="G176" s="308">
        <f>IFERROR((((G169)+(G171/G172)+G163)*G174-(G170/G172))/(1-G174),0)</f>
        <v>0</v>
      </c>
      <c r="H176" s="193" t="s">
        <v>237</v>
      </c>
      <c r="I176" s="5" t="s">
        <v>117</v>
      </c>
      <c r="J176" s="1">
        <f t="shared" si="7"/>
        <v>59</v>
      </c>
      <c r="K176" s="23"/>
      <c r="L176" s="68"/>
      <c r="M176" s="54"/>
    </row>
    <row r="177" spans="1:13" x14ac:dyDescent="0.25">
      <c r="A177" s="1">
        <f t="shared" si="6"/>
        <v>60</v>
      </c>
      <c r="B177" s="55" t="s">
        <v>162</v>
      </c>
      <c r="G177" s="1"/>
      <c r="H177" s="1"/>
      <c r="I177" s="5"/>
      <c r="J177" s="1">
        <f t="shared" si="7"/>
        <v>60</v>
      </c>
      <c r="K177" s="23"/>
      <c r="L177" s="68"/>
      <c r="M177" s="54"/>
    </row>
    <row r="178" spans="1:13" x14ac:dyDescent="0.25">
      <c r="A178" s="1">
        <f t="shared" si="6"/>
        <v>61</v>
      </c>
      <c r="G178" s="1"/>
      <c r="H178" s="1"/>
      <c r="I178" s="5"/>
      <c r="J178" s="1">
        <f t="shared" si="7"/>
        <v>61</v>
      </c>
      <c r="K178" s="23"/>
      <c r="L178" s="68"/>
      <c r="M178" s="54"/>
    </row>
    <row r="179" spans="1:13" x14ac:dyDescent="0.25">
      <c r="A179" s="1">
        <f t="shared" si="6"/>
        <v>62</v>
      </c>
      <c r="B179" s="9" t="s">
        <v>124</v>
      </c>
      <c r="G179" s="308">
        <f>G176+G163</f>
        <v>0</v>
      </c>
      <c r="H179" s="193" t="s">
        <v>237</v>
      </c>
      <c r="I179" s="5" t="s">
        <v>171</v>
      </c>
      <c r="J179" s="1">
        <f t="shared" si="7"/>
        <v>62</v>
      </c>
      <c r="K179" s="23"/>
      <c r="L179" s="68"/>
      <c r="M179" s="54"/>
    </row>
    <row r="180" spans="1:13" x14ac:dyDescent="0.25">
      <c r="A180" s="1">
        <f t="shared" si="6"/>
        <v>63</v>
      </c>
      <c r="G180" s="1"/>
      <c r="H180" s="1"/>
      <c r="I180" s="5"/>
      <c r="J180" s="1">
        <f t="shared" si="7"/>
        <v>63</v>
      </c>
      <c r="K180" s="23"/>
      <c r="L180" s="68"/>
      <c r="M180" s="54"/>
    </row>
    <row r="181" spans="1:13" x14ac:dyDescent="0.25">
      <c r="A181" s="1">
        <f t="shared" si="6"/>
        <v>64</v>
      </c>
      <c r="B181" s="9" t="s">
        <v>135</v>
      </c>
      <c r="G181" s="292">
        <f>G63</f>
        <v>0</v>
      </c>
      <c r="H181" s="193" t="s">
        <v>237</v>
      </c>
      <c r="I181" s="5" t="s">
        <v>172</v>
      </c>
      <c r="J181" s="1">
        <f t="shared" si="7"/>
        <v>64</v>
      </c>
      <c r="K181" s="23"/>
      <c r="L181" s="68"/>
      <c r="M181" s="54"/>
    </row>
    <row r="182" spans="1:13" x14ac:dyDescent="0.25">
      <c r="A182" s="1">
        <f t="shared" si="6"/>
        <v>65</v>
      </c>
      <c r="G182" s="81"/>
      <c r="H182" s="81"/>
      <c r="I182" s="5"/>
      <c r="J182" s="1">
        <f t="shared" si="7"/>
        <v>65</v>
      </c>
      <c r="K182" s="23"/>
      <c r="L182" s="68"/>
      <c r="M182" s="54"/>
    </row>
    <row r="183" spans="1:13" ht="19.5" thickBot="1" x14ac:dyDescent="0.3">
      <c r="A183" s="1">
        <f t="shared" si="6"/>
        <v>66</v>
      </c>
      <c r="B183" s="9" t="s">
        <v>137</v>
      </c>
      <c r="G183" s="310">
        <f>G179+G181</f>
        <v>0</v>
      </c>
      <c r="H183" s="193" t="s">
        <v>237</v>
      </c>
      <c r="I183" s="5" t="s">
        <v>173</v>
      </c>
      <c r="J183" s="1">
        <f t="shared" si="7"/>
        <v>66</v>
      </c>
      <c r="K183" s="23"/>
      <c r="L183" s="68"/>
      <c r="M183" s="54"/>
    </row>
    <row r="184" spans="1:13" ht="16.5" thickTop="1" x14ac:dyDescent="0.25">
      <c r="B184" s="9"/>
      <c r="G184" s="53"/>
      <c r="H184" s="53"/>
      <c r="I184" s="5"/>
      <c r="J184" s="1"/>
      <c r="K184" s="23"/>
      <c r="L184" s="68"/>
      <c r="M184" s="54"/>
    </row>
    <row r="185" spans="1:13" x14ac:dyDescent="0.25">
      <c r="B185" s="9"/>
      <c r="G185" s="53"/>
      <c r="H185" s="53"/>
      <c r="I185" s="5"/>
      <c r="J185" s="1"/>
      <c r="K185" s="23"/>
      <c r="L185" s="68"/>
      <c r="M185" s="54"/>
    </row>
    <row r="186" spans="1:13" x14ac:dyDescent="0.25">
      <c r="A186" s="193" t="s">
        <v>237</v>
      </c>
      <c r="B186" s="196" t="str">
        <f>B67</f>
        <v>Items in BOLD have changed due to clearing the ROE Adder to zero for the ER25-270 TO6 Cycle 1 filing.</v>
      </c>
      <c r="G186" s="53"/>
      <c r="H186" s="53"/>
      <c r="I186" s="5"/>
      <c r="J186" s="1"/>
      <c r="K186" s="23"/>
      <c r="L186" s="68"/>
      <c r="M186" s="54"/>
    </row>
    <row r="187" spans="1:13" x14ac:dyDescent="0.25">
      <c r="B187" s="9"/>
      <c r="G187" s="53"/>
      <c r="H187" s="53"/>
      <c r="I187" s="5"/>
      <c r="J187" s="1"/>
      <c r="K187" s="23"/>
      <c r="L187" s="68"/>
      <c r="M187" s="54"/>
    </row>
    <row r="188" spans="1:13" x14ac:dyDescent="0.25">
      <c r="A188" s="110"/>
      <c r="B188" s="4"/>
      <c r="C188" s="111"/>
      <c r="D188" s="111"/>
      <c r="E188" s="111"/>
      <c r="F188" s="111"/>
      <c r="G188" s="112"/>
      <c r="H188" s="112"/>
      <c r="I188" s="113"/>
      <c r="J188" s="1"/>
    </row>
    <row r="189" spans="1:13" x14ac:dyDescent="0.25">
      <c r="B189" s="335" t="s">
        <v>156</v>
      </c>
      <c r="C189" s="335"/>
      <c r="D189" s="335"/>
      <c r="E189" s="335"/>
      <c r="F189" s="335"/>
      <c r="G189" s="335"/>
      <c r="H189" s="335"/>
      <c r="I189" s="335"/>
      <c r="J189" s="1"/>
    </row>
    <row r="190" spans="1:13" x14ac:dyDescent="0.25">
      <c r="B190" s="335" t="s">
        <v>1</v>
      </c>
      <c r="C190" s="335"/>
      <c r="D190" s="335"/>
      <c r="E190" s="335"/>
      <c r="F190" s="335"/>
      <c r="G190" s="335"/>
      <c r="H190" s="335"/>
      <c r="I190" s="335"/>
      <c r="J190" s="1"/>
    </row>
    <row r="191" spans="1:13" x14ac:dyDescent="0.25">
      <c r="B191" s="335" t="s">
        <v>2</v>
      </c>
      <c r="C191" s="335"/>
      <c r="D191" s="335"/>
      <c r="E191" s="335"/>
      <c r="F191" s="335"/>
      <c r="G191" s="335"/>
      <c r="H191" s="335"/>
      <c r="I191" s="335"/>
      <c r="J191" s="1"/>
    </row>
    <row r="192" spans="1:13" x14ac:dyDescent="0.25">
      <c r="B192" s="340" t="str">
        <f>B5</f>
        <v>Base Period &amp; True-Up Period 12 - Months Ending December 31, 2023</v>
      </c>
      <c r="C192" s="340"/>
      <c r="D192" s="340"/>
      <c r="E192" s="340"/>
      <c r="F192" s="340"/>
      <c r="G192" s="340"/>
      <c r="H192" s="340"/>
      <c r="I192" s="340"/>
      <c r="J192" s="1"/>
    </row>
    <row r="193" spans="1:10" x14ac:dyDescent="0.25">
      <c r="B193" s="339" t="s">
        <v>3</v>
      </c>
      <c r="C193" s="336"/>
      <c r="D193" s="336"/>
      <c r="E193" s="336"/>
      <c r="F193" s="336"/>
      <c r="G193" s="336"/>
      <c r="H193" s="336"/>
      <c r="I193" s="336"/>
      <c r="J193" s="1"/>
    </row>
    <row r="194" spans="1:10" x14ac:dyDescent="0.25">
      <c r="B194" s="1"/>
      <c r="C194" s="1"/>
      <c r="D194" s="1"/>
      <c r="E194" s="1"/>
      <c r="F194" s="1"/>
      <c r="G194" s="2"/>
      <c r="H194" s="2"/>
      <c r="I194" s="5"/>
      <c r="J194" s="1"/>
    </row>
    <row r="195" spans="1:10" x14ac:dyDescent="0.25">
      <c r="A195" s="1" t="s">
        <v>4</v>
      </c>
      <c r="B195" s="2"/>
      <c r="C195" s="2"/>
      <c r="D195" s="2"/>
      <c r="E195" s="2"/>
      <c r="F195" s="2"/>
      <c r="G195" s="2"/>
      <c r="H195" s="2"/>
      <c r="I195" s="5"/>
      <c r="J195" s="1" t="s">
        <v>4</v>
      </c>
    </row>
    <row r="196" spans="1:10" x14ac:dyDescent="0.25">
      <c r="A196" s="1" t="s">
        <v>6</v>
      </c>
      <c r="B196" s="1"/>
      <c r="C196" s="1"/>
      <c r="D196" s="1"/>
      <c r="E196" s="1"/>
      <c r="F196" s="1"/>
      <c r="G196" s="6" t="s">
        <v>8</v>
      </c>
      <c r="H196" s="2"/>
      <c r="I196" s="8" t="s">
        <v>9</v>
      </c>
      <c r="J196" s="1" t="s">
        <v>6</v>
      </c>
    </row>
    <row r="197" spans="1:10" x14ac:dyDescent="0.25">
      <c r="G197" s="1"/>
      <c r="H197" s="1"/>
      <c r="I197" s="5"/>
      <c r="J197" s="1"/>
    </row>
    <row r="198" spans="1:10" ht="18.75" x14ac:dyDescent="0.25">
      <c r="A198" s="1">
        <v>1</v>
      </c>
      <c r="B198" s="9" t="s">
        <v>174</v>
      </c>
      <c r="E198" s="2"/>
      <c r="F198" s="2"/>
      <c r="G198" s="41"/>
      <c r="H198" s="41"/>
      <c r="I198" s="5"/>
      <c r="J198" s="1">
        <f>A198</f>
        <v>1</v>
      </c>
    </row>
    <row r="199" spans="1:10" x14ac:dyDescent="0.25">
      <c r="A199" s="1">
        <f>A198+1</f>
        <v>2</v>
      </c>
      <c r="B199" s="42"/>
      <c r="E199" s="2"/>
      <c r="F199" s="2"/>
      <c r="G199" s="41"/>
      <c r="H199" s="41"/>
      <c r="I199" s="5"/>
      <c r="J199" s="1">
        <f>J198+1</f>
        <v>2</v>
      </c>
    </row>
    <row r="200" spans="1:10" x14ac:dyDescent="0.25">
      <c r="A200" s="1">
        <f>A199+1</f>
        <v>3</v>
      </c>
      <c r="B200" s="9" t="s">
        <v>157</v>
      </c>
      <c r="E200" s="2"/>
      <c r="F200" s="2"/>
      <c r="G200" s="41"/>
      <c r="H200" s="41"/>
      <c r="I200" s="5"/>
      <c r="J200" s="1">
        <f>J199+1</f>
        <v>3</v>
      </c>
    </row>
    <row r="201" spans="1:10" x14ac:dyDescent="0.25">
      <c r="A201" s="1">
        <f>A200+1</f>
        <v>4</v>
      </c>
      <c r="B201" s="2"/>
      <c r="C201" s="2"/>
      <c r="D201" s="2"/>
      <c r="E201" s="2"/>
      <c r="F201" s="2"/>
      <c r="G201" s="41"/>
      <c r="H201" s="41"/>
      <c r="I201" s="5"/>
      <c r="J201" s="1">
        <f>J200+1</f>
        <v>4</v>
      </c>
    </row>
    <row r="202" spans="1:10" x14ac:dyDescent="0.25">
      <c r="A202" s="1">
        <f t="shared" ref="A202:A263" si="8">A201+1</f>
        <v>5</v>
      </c>
      <c r="B202" s="43" t="s">
        <v>93</v>
      </c>
      <c r="C202" s="2"/>
      <c r="D202" s="2"/>
      <c r="E202" s="2"/>
      <c r="F202" s="2"/>
      <c r="G202" s="41"/>
      <c r="H202" s="41"/>
      <c r="I202" s="44"/>
      <c r="J202" s="1">
        <f t="shared" ref="J202:J263" si="9">J201+1</f>
        <v>5</v>
      </c>
    </row>
    <row r="203" spans="1:10" x14ac:dyDescent="0.25">
      <c r="A203" s="1">
        <f t="shared" si="8"/>
        <v>6</v>
      </c>
      <c r="B203" s="3" t="s">
        <v>94</v>
      </c>
      <c r="D203" s="2"/>
      <c r="E203" s="2"/>
      <c r="F203" s="2"/>
      <c r="G203" s="31">
        <f>G90</f>
        <v>0</v>
      </c>
      <c r="H203" s="2"/>
      <c r="I203" s="5" t="s">
        <v>125</v>
      </c>
      <c r="J203" s="1">
        <f t="shared" si="9"/>
        <v>6</v>
      </c>
    </row>
    <row r="204" spans="1:10" x14ac:dyDescent="0.25">
      <c r="A204" s="1">
        <f t="shared" si="8"/>
        <v>7</v>
      </c>
      <c r="B204" s="3" t="s">
        <v>95</v>
      </c>
      <c r="D204" s="2"/>
      <c r="E204" s="2"/>
      <c r="F204" s="2"/>
      <c r="G204" s="70">
        <v>0</v>
      </c>
      <c r="H204" s="2"/>
      <c r="I204" s="5" t="s">
        <v>126</v>
      </c>
      <c r="J204" s="1">
        <f t="shared" si="9"/>
        <v>7</v>
      </c>
    </row>
    <row r="205" spans="1:10" x14ac:dyDescent="0.25">
      <c r="A205" s="1">
        <f t="shared" si="8"/>
        <v>8</v>
      </c>
      <c r="B205" s="3" t="s">
        <v>97</v>
      </c>
      <c r="D205" s="2"/>
      <c r="E205" s="2"/>
      <c r="F205" s="2"/>
      <c r="G205" s="46">
        <v>0</v>
      </c>
      <c r="H205" s="2"/>
      <c r="I205" s="37"/>
      <c r="J205" s="1">
        <f t="shared" si="9"/>
        <v>8</v>
      </c>
    </row>
    <row r="206" spans="1:10" x14ac:dyDescent="0.25">
      <c r="A206" s="1">
        <f t="shared" si="8"/>
        <v>9</v>
      </c>
      <c r="B206" s="3" t="s">
        <v>127</v>
      </c>
      <c r="D206" s="2"/>
      <c r="E206" s="2"/>
      <c r="F206" s="2"/>
      <c r="G206" s="45">
        <v>0</v>
      </c>
      <c r="H206" s="2"/>
      <c r="I206" s="5" t="s">
        <v>128</v>
      </c>
      <c r="J206" s="1">
        <f t="shared" si="9"/>
        <v>9</v>
      </c>
    </row>
    <row r="207" spans="1:10" x14ac:dyDescent="0.25">
      <c r="A207" s="1">
        <f t="shared" si="8"/>
        <v>10</v>
      </c>
      <c r="B207" s="3" t="s">
        <v>99</v>
      </c>
      <c r="D207" s="2"/>
      <c r="E207" s="2"/>
      <c r="F207" s="2"/>
      <c r="G207" s="71">
        <f>G127</f>
        <v>0.21</v>
      </c>
      <c r="H207" s="2"/>
      <c r="I207" s="5" t="s">
        <v>129</v>
      </c>
      <c r="J207" s="1">
        <f t="shared" si="9"/>
        <v>10</v>
      </c>
    </row>
    <row r="208" spans="1:10" x14ac:dyDescent="0.25">
      <c r="A208" s="1">
        <f t="shared" si="8"/>
        <v>11</v>
      </c>
      <c r="G208" s="1"/>
      <c r="H208" s="1"/>
      <c r="J208" s="1">
        <f t="shared" si="9"/>
        <v>11</v>
      </c>
    </row>
    <row r="209" spans="1:10" x14ac:dyDescent="0.25">
      <c r="A209" s="1">
        <f t="shared" si="8"/>
        <v>12</v>
      </c>
      <c r="B209" s="3" t="s">
        <v>130</v>
      </c>
      <c r="D209" s="2"/>
      <c r="E209" s="2"/>
      <c r="F209" s="2"/>
      <c r="G209" s="52">
        <f>IFERROR((((G203)+(G205/G206))*G207-(G204/G206))/(1-G207),0)</f>
        <v>0</v>
      </c>
      <c r="H209" s="53"/>
      <c r="I209" s="5" t="s">
        <v>131</v>
      </c>
      <c r="J209" s="1">
        <f t="shared" si="9"/>
        <v>12</v>
      </c>
    </row>
    <row r="210" spans="1:10" x14ac:dyDescent="0.25">
      <c r="A210" s="1">
        <f t="shared" si="8"/>
        <v>13</v>
      </c>
      <c r="B210" s="55" t="s">
        <v>104</v>
      </c>
      <c r="G210" s="20"/>
      <c r="H210" s="20"/>
      <c r="J210" s="1">
        <f t="shared" si="9"/>
        <v>13</v>
      </c>
    </row>
    <row r="211" spans="1:10" x14ac:dyDescent="0.25">
      <c r="A211" s="1">
        <f t="shared" si="8"/>
        <v>14</v>
      </c>
      <c r="G211" s="1"/>
      <c r="H211" s="1"/>
      <c r="J211" s="1">
        <f t="shared" si="9"/>
        <v>14</v>
      </c>
    </row>
    <row r="212" spans="1:10" x14ac:dyDescent="0.25">
      <c r="A212" s="1">
        <f t="shared" si="8"/>
        <v>15</v>
      </c>
      <c r="B212" s="9" t="s">
        <v>105</v>
      </c>
      <c r="C212" s="2"/>
      <c r="D212" s="2"/>
      <c r="E212" s="2"/>
      <c r="F212" s="2"/>
      <c r="G212" s="57"/>
      <c r="H212" s="57"/>
      <c r="I212" s="58"/>
      <c r="J212" s="1">
        <f t="shared" si="9"/>
        <v>15</v>
      </c>
    </row>
    <row r="213" spans="1:10" x14ac:dyDescent="0.25">
      <c r="A213" s="1">
        <f t="shared" si="8"/>
        <v>16</v>
      </c>
      <c r="B213" s="60"/>
      <c r="C213" s="2"/>
      <c r="D213" s="2"/>
      <c r="E213" s="2"/>
      <c r="F213" s="2"/>
      <c r="G213" s="57"/>
      <c r="H213" s="57"/>
      <c r="I213" s="44"/>
      <c r="J213" s="1">
        <f t="shared" si="9"/>
        <v>16</v>
      </c>
    </row>
    <row r="214" spans="1:10" x14ac:dyDescent="0.25">
      <c r="A214" s="1">
        <f t="shared" si="8"/>
        <v>17</v>
      </c>
      <c r="B214" s="43" t="s">
        <v>93</v>
      </c>
      <c r="C214" s="2"/>
      <c r="D214" s="2"/>
      <c r="E214" s="2"/>
      <c r="F214" s="2"/>
      <c r="G214" s="57"/>
      <c r="H214" s="57"/>
      <c r="I214" s="44"/>
      <c r="J214" s="1">
        <f t="shared" si="9"/>
        <v>17</v>
      </c>
    </row>
    <row r="215" spans="1:10" x14ac:dyDescent="0.25">
      <c r="A215" s="1">
        <f t="shared" si="8"/>
        <v>18</v>
      </c>
      <c r="B215" s="3" t="s">
        <v>94</v>
      </c>
      <c r="D215" s="2"/>
      <c r="E215" s="2"/>
      <c r="F215" s="2"/>
      <c r="G215" s="31">
        <f>G203</f>
        <v>0</v>
      </c>
      <c r="H215" s="20"/>
      <c r="I215" s="5" t="s">
        <v>106</v>
      </c>
      <c r="J215" s="1">
        <f t="shared" si="9"/>
        <v>18</v>
      </c>
    </row>
    <row r="216" spans="1:10" x14ac:dyDescent="0.25">
      <c r="A216" s="1">
        <f t="shared" si="8"/>
        <v>19</v>
      </c>
      <c r="B216" s="3" t="s">
        <v>107</v>
      </c>
      <c r="D216" s="2"/>
      <c r="E216" s="2"/>
      <c r="F216" s="2"/>
      <c r="G216" s="70">
        <v>0</v>
      </c>
      <c r="H216" s="20"/>
      <c r="I216" s="5" t="s">
        <v>126</v>
      </c>
      <c r="J216" s="1">
        <f t="shared" si="9"/>
        <v>19</v>
      </c>
    </row>
    <row r="217" spans="1:10" x14ac:dyDescent="0.25">
      <c r="A217" s="1">
        <f t="shared" si="8"/>
        <v>20</v>
      </c>
      <c r="B217" s="3" t="s">
        <v>97</v>
      </c>
      <c r="D217" s="2"/>
      <c r="E217" s="2"/>
      <c r="F217" s="2"/>
      <c r="G217" s="45">
        <f>G205</f>
        <v>0</v>
      </c>
      <c r="H217" s="21"/>
      <c r="I217" s="5" t="s">
        <v>109</v>
      </c>
      <c r="J217" s="1">
        <f t="shared" si="9"/>
        <v>20</v>
      </c>
    </row>
    <row r="218" spans="1:10" x14ac:dyDescent="0.25">
      <c r="A218" s="1">
        <f t="shared" si="8"/>
        <v>21</v>
      </c>
      <c r="B218" s="3" t="s">
        <v>127</v>
      </c>
      <c r="D218" s="2"/>
      <c r="E218" s="2"/>
      <c r="F218" s="2"/>
      <c r="G218" s="45">
        <f>G206</f>
        <v>0</v>
      </c>
      <c r="H218" s="21"/>
      <c r="I218" s="5" t="s">
        <v>110</v>
      </c>
      <c r="J218" s="1">
        <f t="shared" si="9"/>
        <v>21</v>
      </c>
    </row>
    <row r="219" spans="1:10" x14ac:dyDescent="0.25">
      <c r="A219" s="1">
        <f t="shared" si="8"/>
        <v>22</v>
      </c>
      <c r="B219" s="3" t="s">
        <v>111</v>
      </c>
      <c r="D219" s="2"/>
      <c r="E219" s="2"/>
      <c r="F219" s="2"/>
      <c r="G219" s="63">
        <f>G209</f>
        <v>0</v>
      </c>
      <c r="H219" s="53"/>
      <c r="I219" s="5" t="s">
        <v>112</v>
      </c>
      <c r="J219" s="1">
        <f t="shared" si="9"/>
        <v>22</v>
      </c>
    </row>
    <row r="220" spans="1:10" x14ac:dyDescent="0.25">
      <c r="A220" s="1">
        <f t="shared" si="8"/>
        <v>23</v>
      </c>
      <c r="B220" s="3" t="s">
        <v>113</v>
      </c>
      <c r="D220" s="2"/>
      <c r="E220" s="2"/>
      <c r="F220" s="2"/>
      <c r="G220" s="72" t="str">
        <f>G140</f>
        <v>8.84%</v>
      </c>
      <c r="H220" s="2"/>
      <c r="I220" s="5" t="s">
        <v>132</v>
      </c>
      <c r="J220" s="1">
        <f t="shared" si="9"/>
        <v>23</v>
      </c>
    </row>
    <row r="221" spans="1:10" x14ac:dyDescent="0.25">
      <c r="A221" s="1">
        <f t="shared" si="8"/>
        <v>24</v>
      </c>
      <c r="B221" s="4"/>
      <c r="D221" s="2"/>
      <c r="E221" s="2"/>
      <c r="F221" s="2"/>
      <c r="G221" s="64"/>
      <c r="H221" s="64"/>
      <c r="I221" s="61"/>
      <c r="J221" s="1">
        <f t="shared" si="9"/>
        <v>24</v>
      </c>
    </row>
    <row r="222" spans="1:10" x14ac:dyDescent="0.25">
      <c r="A222" s="1">
        <f t="shared" si="8"/>
        <v>25</v>
      </c>
      <c r="B222" s="3" t="s">
        <v>116</v>
      </c>
      <c r="C222" s="1"/>
      <c r="D222" s="1"/>
      <c r="E222" s="2"/>
      <c r="F222" s="2"/>
      <c r="G222" s="52">
        <f>IFERROR((((G215)+(G217/G218)+G209)*G220-(G216/G218))/(1-G220),0)</f>
        <v>0</v>
      </c>
      <c r="H222" s="53"/>
      <c r="I222" s="5" t="s">
        <v>117</v>
      </c>
      <c r="J222" s="1">
        <f t="shared" si="9"/>
        <v>25</v>
      </c>
    </row>
    <row r="223" spans="1:10" x14ac:dyDescent="0.25">
      <c r="A223" s="1">
        <f t="shared" si="8"/>
        <v>26</v>
      </c>
      <c r="B223" s="55" t="s">
        <v>162</v>
      </c>
      <c r="G223" s="1"/>
      <c r="H223" s="1"/>
      <c r="I223" s="5"/>
      <c r="J223" s="1">
        <f t="shared" si="9"/>
        <v>26</v>
      </c>
    </row>
    <row r="224" spans="1:10" x14ac:dyDescent="0.25">
      <c r="A224" s="1">
        <f t="shared" si="8"/>
        <v>27</v>
      </c>
      <c r="G224" s="1"/>
      <c r="H224" s="1"/>
      <c r="I224" s="5"/>
      <c r="J224" s="1">
        <f t="shared" si="9"/>
        <v>27</v>
      </c>
    </row>
    <row r="225" spans="1:11" x14ac:dyDescent="0.25">
      <c r="A225" s="1">
        <f t="shared" si="8"/>
        <v>28</v>
      </c>
      <c r="B225" s="9" t="s">
        <v>124</v>
      </c>
      <c r="G225" s="52">
        <f>G222+G209</f>
        <v>0</v>
      </c>
      <c r="H225" s="53"/>
      <c r="I225" s="5" t="s">
        <v>119</v>
      </c>
      <c r="J225" s="1">
        <f t="shared" si="9"/>
        <v>28</v>
      </c>
    </row>
    <row r="226" spans="1:11" x14ac:dyDescent="0.25">
      <c r="A226" s="1">
        <f t="shared" si="8"/>
        <v>29</v>
      </c>
      <c r="G226" s="1"/>
      <c r="H226" s="1"/>
      <c r="I226" s="5"/>
      <c r="J226" s="1">
        <f t="shared" si="9"/>
        <v>29</v>
      </c>
    </row>
    <row r="227" spans="1:11" x14ac:dyDescent="0.25">
      <c r="A227" s="1">
        <f t="shared" si="8"/>
        <v>30</v>
      </c>
      <c r="B227" s="9" t="s">
        <v>175</v>
      </c>
      <c r="G227" s="66">
        <f>G88</f>
        <v>1.8646691487816846E-2</v>
      </c>
      <c r="H227" s="2"/>
      <c r="I227" s="5" t="s">
        <v>176</v>
      </c>
      <c r="J227" s="1">
        <f t="shared" si="9"/>
        <v>30</v>
      </c>
    </row>
    <row r="228" spans="1:11" x14ac:dyDescent="0.25">
      <c r="A228" s="1">
        <f t="shared" si="8"/>
        <v>31</v>
      </c>
      <c r="G228" s="1"/>
      <c r="H228" s="1"/>
      <c r="I228" s="5"/>
      <c r="J228" s="1">
        <f t="shared" si="9"/>
        <v>31</v>
      </c>
    </row>
    <row r="229" spans="1:11" ht="19.5" thickBot="1" x14ac:dyDescent="0.3">
      <c r="A229" s="1">
        <f t="shared" si="8"/>
        <v>32</v>
      </c>
      <c r="B229" s="9" t="s">
        <v>133</v>
      </c>
      <c r="G229" s="69">
        <f>G225+G227</f>
        <v>1.8646691487816846E-2</v>
      </c>
      <c r="H229" s="53"/>
      <c r="I229" s="5" t="s">
        <v>166</v>
      </c>
      <c r="J229" s="1">
        <f t="shared" si="9"/>
        <v>32</v>
      </c>
    </row>
    <row r="230" spans="1:11" ht="17.25" thickTop="1" thickBot="1" x14ac:dyDescent="0.3">
      <c r="A230" s="25">
        <f t="shared" si="8"/>
        <v>33</v>
      </c>
      <c r="B230" s="38"/>
      <c r="C230" s="26"/>
      <c r="D230" s="26"/>
      <c r="E230" s="26"/>
      <c r="F230" s="26"/>
      <c r="G230" s="74"/>
      <c r="H230" s="74"/>
      <c r="I230" s="27"/>
      <c r="J230" s="25">
        <f t="shared" si="9"/>
        <v>33</v>
      </c>
      <c r="K230" s="23"/>
    </row>
    <row r="231" spans="1:11" x14ac:dyDescent="0.25">
      <c r="A231" s="1">
        <f t="shared" si="8"/>
        <v>34</v>
      </c>
      <c r="B231" s="9"/>
      <c r="G231" s="53"/>
      <c r="H231" s="53"/>
      <c r="I231" s="5"/>
      <c r="J231" s="1">
        <f t="shared" si="9"/>
        <v>34</v>
      </c>
      <c r="K231" s="23"/>
    </row>
    <row r="232" spans="1:11" ht="18.75" x14ac:dyDescent="0.25">
      <c r="A232" s="1">
        <f t="shared" si="8"/>
        <v>35</v>
      </c>
      <c r="B232" s="9" t="s">
        <v>121</v>
      </c>
      <c r="E232" s="2"/>
      <c r="F232" s="2"/>
      <c r="G232" s="41"/>
      <c r="H232" s="41"/>
      <c r="I232" s="5"/>
      <c r="J232" s="1">
        <f t="shared" si="9"/>
        <v>35</v>
      </c>
      <c r="K232" s="23"/>
    </row>
    <row r="233" spans="1:11" x14ac:dyDescent="0.25">
      <c r="A233" s="1">
        <f t="shared" si="8"/>
        <v>36</v>
      </c>
      <c r="B233" s="42"/>
      <c r="E233" s="2"/>
      <c r="F233" s="2"/>
      <c r="G233" s="41"/>
      <c r="H233" s="41"/>
      <c r="I233" s="5"/>
      <c r="J233" s="1">
        <f t="shared" si="9"/>
        <v>36</v>
      </c>
      <c r="K233" s="23"/>
    </row>
    <row r="234" spans="1:11" x14ac:dyDescent="0.25">
      <c r="A234" s="1">
        <f t="shared" si="8"/>
        <v>37</v>
      </c>
      <c r="B234" s="9" t="s">
        <v>92</v>
      </c>
      <c r="E234" s="2"/>
      <c r="F234" s="2"/>
      <c r="G234" s="41"/>
      <c r="H234" s="41"/>
      <c r="I234" s="5"/>
      <c r="J234" s="1">
        <f t="shared" si="9"/>
        <v>37</v>
      </c>
      <c r="K234" s="23"/>
    </row>
    <row r="235" spans="1:11" x14ac:dyDescent="0.25">
      <c r="A235" s="1">
        <f t="shared" si="8"/>
        <v>38</v>
      </c>
      <c r="B235" s="2"/>
      <c r="C235" s="2"/>
      <c r="D235" s="2"/>
      <c r="E235" s="2"/>
      <c r="F235" s="2"/>
      <c r="G235" s="41"/>
      <c r="H235" s="41"/>
      <c r="I235" s="5"/>
      <c r="J235" s="1">
        <f t="shared" si="9"/>
        <v>38</v>
      </c>
      <c r="K235" s="23"/>
    </row>
    <row r="236" spans="1:11" x14ac:dyDescent="0.25">
      <c r="A236" s="1">
        <f t="shared" si="8"/>
        <v>39</v>
      </c>
      <c r="B236" s="43" t="s">
        <v>93</v>
      </c>
      <c r="C236" s="2"/>
      <c r="D236" s="2"/>
      <c r="E236" s="2"/>
      <c r="F236" s="2"/>
      <c r="G236" s="41"/>
      <c r="H236" s="41"/>
      <c r="I236" s="44"/>
      <c r="J236" s="1">
        <f t="shared" si="9"/>
        <v>39</v>
      </c>
      <c r="K236" s="23"/>
    </row>
    <row r="237" spans="1:11" x14ac:dyDescent="0.25">
      <c r="A237" s="1">
        <f t="shared" si="8"/>
        <v>40</v>
      </c>
      <c r="B237" s="3" t="s">
        <v>122</v>
      </c>
      <c r="D237" s="2"/>
      <c r="E237" s="2"/>
      <c r="F237" s="2"/>
      <c r="G237" s="95">
        <f>G103</f>
        <v>0</v>
      </c>
      <c r="H237" s="2"/>
      <c r="I237" s="5" t="s">
        <v>134</v>
      </c>
      <c r="J237" s="1">
        <f t="shared" si="9"/>
        <v>40</v>
      </c>
      <c r="K237" s="23"/>
    </row>
    <row r="238" spans="1:11" x14ac:dyDescent="0.25">
      <c r="A238" s="1">
        <f t="shared" si="8"/>
        <v>41</v>
      </c>
      <c r="B238" s="3" t="s">
        <v>95</v>
      </c>
      <c r="D238" s="2"/>
      <c r="E238" s="2"/>
      <c r="F238" s="2"/>
      <c r="G238" s="96">
        <v>0</v>
      </c>
      <c r="H238" s="2"/>
      <c r="I238" s="5" t="s">
        <v>126</v>
      </c>
      <c r="J238" s="1">
        <f t="shared" si="9"/>
        <v>41</v>
      </c>
      <c r="K238" s="23"/>
    </row>
    <row r="239" spans="1:11" x14ac:dyDescent="0.25">
      <c r="A239" s="1">
        <f t="shared" si="8"/>
        <v>42</v>
      </c>
      <c r="B239" s="3" t="s">
        <v>97</v>
      </c>
      <c r="D239" s="2"/>
      <c r="E239" s="2"/>
      <c r="F239" s="2"/>
      <c r="G239" s="114">
        <v>0</v>
      </c>
      <c r="H239" s="2"/>
      <c r="I239" s="37"/>
      <c r="J239" s="1">
        <f t="shared" si="9"/>
        <v>42</v>
      </c>
      <c r="K239" s="23"/>
    </row>
    <row r="240" spans="1:11" x14ac:dyDescent="0.25">
      <c r="A240" s="1">
        <f t="shared" si="8"/>
        <v>43</v>
      </c>
      <c r="B240" s="3" t="s">
        <v>127</v>
      </c>
      <c r="D240" s="2"/>
      <c r="E240" s="2"/>
      <c r="F240" s="2"/>
      <c r="G240" s="102">
        <v>0</v>
      </c>
      <c r="H240" s="2"/>
      <c r="I240" s="5" t="s">
        <v>128</v>
      </c>
      <c r="J240" s="1">
        <f t="shared" si="9"/>
        <v>43</v>
      </c>
      <c r="K240" s="23"/>
    </row>
    <row r="241" spans="1:11" x14ac:dyDescent="0.25">
      <c r="A241" s="1">
        <f t="shared" si="8"/>
        <v>44</v>
      </c>
      <c r="B241" s="3" t="s">
        <v>99</v>
      </c>
      <c r="D241" s="2"/>
      <c r="E241" s="2"/>
      <c r="F241" s="2"/>
      <c r="G241" s="115" t="str">
        <f>G161</f>
        <v>21%</v>
      </c>
      <c r="H241" s="2"/>
      <c r="I241" s="5" t="s">
        <v>177</v>
      </c>
      <c r="J241" s="1">
        <f t="shared" si="9"/>
        <v>44</v>
      </c>
      <c r="K241" s="23"/>
    </row>
    <row r="242" spans="1:11" x14ac:dyDescent="0.25">
      <c r="A242" s="1">
        <f t="shared" si="8"/>
        <v>45</v>
      </c>
      <c r="G242" s="1"/>
      <c r="H242" s="1"/>
      <c r="J242" s="1">
        <f t="shared" si="9"/>
        <v>45</v>
      </c>
      <c r="K242" s="23"/>
    </row>
    <row r="243" spans="1:11" x14ac:dyDescent="0.25">
      <c r="A243" s="1">
        <f t="shared" si="8"/>
        <v>46</v>
      </c>
      <c r="B243" s="3" t="s">
        <v>102</v>
      </c>
      <c r="D243" s="2"/>
      <c r="E243" s="2"/>
      <c r="F243" s="2"/>
      <c r="G243" s="100">
        <f>IFERROR((((G237)+(G239/G240))*G241-(G238/G240))/(1-G241),0)</f>
        <v>0</v>
      </c>
      <c r="H243" s="101"/>
      <c r="I243" s="5" t="s">
        <v>131</v>
      </c>
      <c r="J243" s="1">
        <f t="shared" si="9"/>
        <v>46</v>
      </c>
      <c r="K243" s="23"/>
    </row>
    <row r="244" spans="1:11" x14ac:dyDescent="0.25">
      <c r="A244" s="1">
        <f t="shared" si="8"/>
        <v>47</v>
      </c>
      <c r="B244" s="55" t="s">
        <v>104</v>
      </c>
      <c r="D244" s="55"/>
      <c r="G244" s="91"/>
      <c r="H244" s="91"/>
      <c r="J244" s="1">
        <f t="shared" si="9"/>
        <v>47</v>
      </c>
      <c r="K244" s="23"/>
    </row>
    <row r="245" spans="1:11" x14ac:dyDescent="0.25">
      <c r="A245" s="1">
        <f t="shared" si="8"/>
        <v>48</v>
      </c>
      <c r="G245" s="1"/>
      <c r="H245" s="1"/>
      <c r="J245" s="1">
        <f t="shared" si="9"/>
        <v>48</v>
      </c>
      <c r="K245" s="23"/>
    </row>
    <row r="246" spans="1:11" x14ac:dyDescent="0.25">
      <c r="A246" s="1">
        <f t="shared" si="8"/>
        <v>49</v>
      </c>
      <c r="B246" s="9" t="s">
        <v>105</v>
      </c>
      <c r="C246" s="2"/>
      <c r="D246" s="2"/>
      <c r="E246" s="2"/>
      <c r="F246" s="2"/>
      <c r="G246" s="57"/>
      <c r="H246" s="57"/>
      <c r="I246" s="58"/>
      <c r="J246" s="1">
        <f t="shared" si="9"/>
        <v>49</v>
      </c>
      <c r="K246" s="23"/>
    </row>
    <row r="247" spans="1:11" x14ac:dyDescent="0.25">
      <c r="A247" s="1">
        <f t="shared" si="8"/>
        <v>50</v>
      </c>
      <c r="B247" s="60"/>
      <c r="C247" s="2"/>
      <c r="D247" s="2"/>
      <c r="E247" s="2"/>
      <c r="F247" s="2"/>
      <c r="G247" s="57"/>
      <c r="H247" s="57"/>
      <c r="I247" s="44"/>
      <c r="J247" s="1">
        <f t="shared" si="9"/>
        <v>50</v>
      </c>
      <c r="K247" s="23"/>
    </row>
    <row r="248" spans="1:11" x14ac:dyDescent="0.25">
      <c r="A248" s="1">
        <f t="shared" si="8"/>
        <v>51</v>
      </c>
      <c r="B248" s="43" t="s">
        <v>93</v>
      </c>
      <c r="C248" s="2"/>
      <c r="D248" s="2"/>
      <c r="E248" s="2"/>
      <c r="F248" s="2"/>
      <c r="G248" s="57"/>
      <c r="H248" s="57"/>
      <c r="I248" s="44"/>
      <c r="J248" s="1">
        <f t="shared" si="9"/>
        <v>51</v>
      </c>
      <c r="K248" s="23"/>
    </row>
    <row r="249" spans="1:11" x14ac:dyDescent="0.25">
      <c r="A249" s="1">
        <f t="shared" si="8"/>
        <v>52</v>
      </c>
      <c r="B249" s="3" t="s">
        <v>122</v>
      </c>
      <c r="D249" s="2"/>
      <c r="E249" s="2"/>
      <c r="F249" s="2"/>
      <c r="G249" s="95">
        <f>G237</f>
        <v>0</v>
      </c>
      <c r="H249" s="81"/>
      <c r="I249" s="5" t="s">
        <v>168</v>
      </c>
      <c r="J249" s="1">
        <f t="shared" si="9"/>
        <v>52</v>
      </c>
      <c r="K249" s="23"/>
    </row>
    <row r="250" spans="1:11" x14ac:dyDescent="0.25">
      <c r="A250" s="1">
        <f t="shared" si="8"/>
        <v>53</v>
      </c>
      <c r="B250" s="3" t="s">
        <v>107</v>
      </c>
      <c r="D250" s="2"/>
      <c r="E250" s="2"/>
      <c r="F250" s="2"/>
      <c r="G250" s="70">
        <v>0</v>
      </c>
      <c r="H250" s="20"/>
      <c r="I250" s="5" t="s">
        <v>126</v>
      </c>
      <c r="J250" s="1">
        <f t="shared" si="9"/>
        <v>53</v>
      </c>
      <c r="K250" s="23"/>
    </row>
    <row r="251" spans="1:11" x14ac:dyDescent="0.25">
      <c r="A251" s="1">
        <f t="shared" si="8"/>
        <v>54</v>
      </c>
      <c r="B251" s="3" t="s">
        <v>97</v>
      </c>
      <c r="D251" s="2"/>
      <c r="E251" s="2"/>
      <c r="F251" s="2"/>
      <c r="G251" s="102">
        <f>G239</f>
        <v>0</v>
      </c>
      <c r="H251" s="103"/>
      <c r="I251" s="5" t="s">
        <v>169</v>
      </c>
      <c r="J251" s="1">
        <f t="shared" si="9"/>
        <v>54</v>
      </c>
      <c r="K251" s="23"/>
    </row>
    <row r="252" spans="1:11" x14ac:dyDescent="0.25">
      <c r="A252" s="1">
        <f t="shared" si="8"/>
        <v>55</v>
      </c>
      <c r="B252" s="3" t="s">
        <v>127</v>
      </c>
      <c r="D252" s="2"/>
      <c r="E252" s="2"/>
      <c r="F252" s="2"/>
      <c r="G252" s="102">
        <f>G240</f>
        <v>0</v>
      </c>
      <c r="H252" s="103"/>
      <c r="I252" s="5" t="s">
        <v>170</v>
      </c>
      <c r="J252" s="1">
        <f t="shared" si="9"/>
        <v>55</v>
      </c>
      <c r="K252" s="23"/>
    </row>
    <row r="253" spans="1:11" x14ac:dyDescent="0.25">
      <c r="A253" s="1">
        <f t="shared" si="8"/>
        <v>56</v>
      </c>
      <c r="B253" s="3" t="s">
        <v>111</v>
      </c>
      <c r="D253" s="2"/>
      <c r="E253" s="2"/>
      <c r="F253" s="2"/>
      <c r="G253" s="105">
        <f>G243</f>
        <v>0</v>
      </c>
      <c r="H253" s="106"/>
      <c r="I253" s="5" t="s">
        <v>123</v>
      </c>
      <c r="J253" s="1">
        <f t="shared" si="9"/>
        <v>56</v>
      </c>
      <c r="K253" s="23"/>
    </row>
    <row r="254" spans="1:11" x14ac:dyDescent="0.25">
      <c r="A254" s="1">
        <f t="shared" si="8"/>
        <v>57</v>
      </c>
      <c r="B254" s="3" t="s">
        <v>113</v>
      </c>
      <c r="D254" s="2"/>
      <c r="E254" s="2"/>
      <c r="F254" s="2"/>
      <c r="G254" s="116" t="str">
        <f>G174</f>
        <v>8.84%</v>
      </c>
      <c r="H254" s="2"/>
      <c r="I254" s="5" t="s">
        <v>178</v>
      </c>
      <c r="J254" s="1">
        <f t="shared" si="9"/>
        <v>57</v>
      </c>
      <c r="K254" s="23"/>
    </row>
    <row r="255" spans="1:11" x14ac:dyDescent="0.25">
      <c r="A255" s="1">
        <f t="shared" si="8"/>
        <v>58</v>
      </c>
      <c r="B255" s="4"/>
      <c r="D255" s="2"/>
      <c r="E255" s="2"/>
      <c r="F255" s="2"/>
      <c r="G255" s="107"/>
      <c r="H255" s="107"/>
      <c r="I255" s="61"/>
      <c r="J255" s="1">
        <f t="shared" si="9"/>
        <v>58</v>
      </c>
      <c r="K255" s="23"/>
    </row>
    <row r="256" spans="1:11" x14ac:dyDescent="0.25">
      <c r="A256" s="1">
        <f t="shared" si="8"/>
        <v>59</v>
      </c>
      <c r="B256" s="3" t="s">
        <v>116</v>
      </c>
      <c r="C256" s="1"/>
      <c r="D256" s="1"/>
      <c r="E256" s="2"/>
      <c r="F256" s="2"/>
      <c r="G256" s="100">
        <f>IFERROR((((G249)+(G251/G252)+G243)*G254-(G250/G252))/(1-G254),0)</f>
        <v>0</v>
      </c>
      <c r="H256" s="108"/>
      <c r="I256" s="5" t="s">
        <v>117</v>
      </c>
      <c r="J256" s="1">
        <f t="shared" si="9"/>
        <v>59</v>
      </c>
      <c r="K256" s="23"/>
    </row>
    <row r="257" spans="1:11" x14ac:dyDescent="0.25">
      <c r="A257" s="1">
        <f t="shared" si="8"/>
        <v>60</v>
      </c>
      <c r="B257" s="55" t="s">
        <v>162</v>
      </c>
      <c r="D257" s="55"/>
      <c r="G257" s="1"/>
      <c r="H257" s="1"/>
      <c r="I257" s="5"/>
      <c r="J257" s="1">
        <f t="shared" si="9"/>
        <v>60</v>
      </c>
      <c r="K257" s="23"/>
    </row>
    <row r="258" spans="1:11" x14ac:dyDescent="0.25">
      <c r="A258" s="1">
        <f t="shared" si="8"/>
        <v>61</v>
      </c>
      <c r="G258" s="1"/>
      <c r="H258" s="1"/>
      <c r="I258" s="5"/>
      <c r="J258" s="1">
        <f t="shared" si="9"/>
        <v>61</v>
      </c>
      <c r="K258" s="23"/>
    </row>
    <row r="259" spans="1:11" x14ac:dyDescent="0.25">
      <c r="A259" s="1">
        <f t="shared" si="8"/>
        <v>62</v>
      </c>
      <c r="B259" s="9" t="s">
        <v>124</v>
      </c>
      <c r="G259" s="100">
        <f>G256+G243</f>
        <v>0</v>
      </c>
      <c r="H259" s="101"/>
      <c r="I259" s="5" t="s">
        <v>171</v>
      </c>
      <c r="J259" s="1">
        <f t="shared" si="9"/>
        <v>62</v>
      </c>
      <c r="K259" s="23"/>
    </row>
    <row r="260" spans="1:11" x14ac:dyDescent="0.25">
      <c r="A260" s="1">
        <f t="shared" si="8"/>
        <v>63</v>
      </c>
      <c r="G260" s="1"/>
      <c r="H260" s="1"/>
      <c r="I260" s="5"/>
      <c r="J260" s="1">
        <f t="shared" si="9"/>
        <v>63</v>
      </c>
      <c r="K260" s="23"/>
    </row>
    <row r="261" spans="1:11" x14ac:dyDescent="0.25">
      <c r="A261" s="1">
        <f t="shared" si="8"/>
        <v>64</v>
      </c>
      <c r="B261" s="9" t="s">
        <v>135</v>
      </c>
      <c r="G261" s="66">
        <f>G101</f>
        <v>0</v>
      </c>
      <c r="H261" s="2"/>
      <c r="I261" s="5" t="s">
        <v>136</v>
      </c>
      <c r="J261" s="1">
        <f t="shared" si="9"/>
        <v>64</v>
      </c>
      <c r="K261" s="23"/>
    </row>
    <row r="262" spans="1:11" x14ac:dyDescent="0.25">
      <c r="A262" s="1">
        <f t="shared" si="8"/>
        <v>65</v>
      </c>
      <c r="G262" s="1"/>
      <c r="H262" s="1"/>
      <c r="I262" s="5"/>
      <c r="J262" s="1">
        <f t="shared" si="9"/>
        <v>65</v>
      </c>
      <c r="K262" s="23"/>
    </row>
    <row r="263" spans="1:11" ht="19.5" thickBot="1" x14ac:dyDescent="0.3">
      <c r="A263" s="1">
        <f t="shared" si="8"/>
        <v>66</v>
      </c>
      <c r="B263" s="9" t="s">
        <v>137</v>
      </c>
      <c r="G263" s="69">
        <f>G259+G261</f>
        <v>0</v>
      </c>
      <c r="H263" s="53"/>
      <c r="I263" s="5" t="s">
        <v>173</v>
      </c>
      <c r="J263" s="1">
        <f t="shared" si="9"/>
        <v>66</v>
      </c>
      <c r="K263" s="23"/>
    </row>
    <row r="264" spans="1:11" ht="16.5" thickTop="1" x14ac:dyDescent="0.25">
      <c r="K264" s="23"/>
    </row>
    <row r="265" spans="1:11" ht="18.75" x14ac:dyDescent="0.25">
      <c r="A265" s="36">
        <v>1</v>
      </c>
      <c r="B265" s="3" t="s">
        <v>179</v>
      </c>
      <c r="K265" s="23"/>
    </row>
    <row r="266" spans="1:11" x14ac:dyDescent="0.25">
      <c r="K266" s="23"/>
    </row>
    <row r="267" spans="1:11" x14ac:dyDescent="0.25">
      <c r="K267" s="23"/>
    </row>
    <row r="268" spans="1:11" x14ac:dyDescent="0.25">
      <c r="K268" s="23"/>
    </row>
    <row r="269" spans="1:11" x14ac:dyDescent="0.25">
      <c r="K269" s="23"/>
    </row>
    <row r="270" spans="1:11" x14ac:dyDescent="0.25">
      <c r="K270" s="23"/>
    </row>
    <row r="271" spans="1:11" x14ac:dyDescent="0.25">
      <c r="K271" s="23"/>
    </row>
    <row r="272" spans="1:11" x14ac:dyDescent="0.25">
      <c r="K272" s="23"/>
    </row>
    <row r="273" spans="1:11" x14ac:dyDescent="0.25">
      <c r="K273" s="23"/>
    </row>
    <row r="275" spans="1:11" ht="18.75" x14ac:dyDescent="0.25">
      <c r="A275" s="36"/>
    </row>
  </sheetData>
  <mergeCells count="20"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65" header="0.25" footer="0.25"/>
  <pageSetup scale="54" orientation="portrait" r:id="rId1"/>
  <headerFooter scaleWithDoc="0" alignWithMargins="0">
    <oddHeader>&amp;C&amp;"Times New Roman,Bold"&amp;8AS FILED</oddHeader>
    <oddFooter>&amp;L&amp;A&amp;C&amp;"Times New Roman,Regular"&amp;10Page 6.&amp;P&amp;R&amp;F</oddFooter>
  </headerFooter>
  <rowBreaks count="3" manualBreakCount="3">
    <brk id="69" max="16383" man="1"/>
    <brk id="107" max="16383" man="1"/>
    <brk id="187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A6E0-5991-405B-A242-71DC2D7B184E}">
  <sheetPr>
    <pageSetUpPr fitToPage="1"/>
  </sheetPr>
  <dimension ref="A1:J71"/>
  <sheetViews>
    <sheetView zoomScale="80" zoomScaleNormal="80" workbookViewId="0">
      <selection activeCell="M11" sqref="M11"/>
    </sheetView>
  </sheetViews>
  <sheetFormatPr defaultColWidth="9.140625" defaultRowHeight="15.75" x14ac:dyDescent="0.25"/>
  <cols>
    <col min="1" max="1" width="5.140625" style="118" customWidth="1"/>
    <col min="2" max="2" width="12.5703125" style="76" customWidth="1"/>
    <col min="3" max="3" width="20" style="76" customWidth="1"/>
    <col min="4" max="8" width="21.5703125" style="76" customWidth="1"/>
    <col min="9" max="9" width="5.140625" style="118" customWidth="1"/>
    <col min="10" max="10" width="13.5703125" style="76" customWidth="1"/>
    <col min="11" max="11" width="12.5703125" style="76" customWidth="1"/>
    <col min="12" max="16384" width="9.140625" style="76"/>
  </cols>
  <sheetData>
    <row r="1" spans="1:10" x14ac:dyDescent="0.25">
      <c r="D1" s="75"/>
    </row>
    <row r="2" spans="1:10" x14ac:dyDescent="0.25">
      <c r="B2" s="344" t="s">
        <v>0</v>
      </c>
      <c r="C2" s="344"/>
      <c r="D2" s="344"/>
      <c r="E2" s="344"/>
      <c r="F2" s="344"/>
      <c r="G2" s="344"/>
      <c r="H2" s="344"/>
      <c r="I2" s="119"/>
    </row>
    <row r="3" spans="1:10" x14ac:dyDescent="0.25">
      <c r="B3" s="345" t="s">
        <v>463</v>
      </c>
      <c r="C3" s="345"/>
      <c r="D3" s="345"/>
      <c r="E3" s="345"/>
      <c r="F3" s="345"/>
      <c r="G3" s="345"/>
      <c r="H3" s="345"/>
      <c r="I3" s="119"/>
    </row>
    <row r="4" spans="1:10" x14ac:dyDescent="0.25">
      <c r="B4" s="345" t="s">
        <v>235</v>
      </c>
      <c r="C4" s="345"/>
      <c r="D4" s="345"/>
      <c r="E4" s="345"/>
      <c r="F4" s="345"/>
      <c r="G4" s="345"/>
      <c r="H4" s="345"/>
      <c r="I4" s="119"/>
    </row>
    <row r="5" spans="1:10" x14ac:dyDescent="0.25">
      <c r="B5" s="346" t="s">
        <v>3</v>
      </c>
      <c r="C5" s="346"/>
      <c r="D5" s="346"/>
      <c r="E5" s="346"/>
      <c r="F5" s="346"/>
      <c r="G5" s="346"/>
      <c r="H5" s="346"/>
      <c r="I5" s="119"/>
    </row>
    <row r="6" spans="1:10" x14ac:dyDescent="0.25">
      <c r="A6" s="119"/>
      <c r="B6" s="119"/>
      <c r="C6" s="119"/>
      <c r="D6" s="119"/>
      <c r="E6" s="119"/>
      <c r="F6" s="119"/>
      <c r="G6" s="119"/>
      <c r="H6" s="119"/>
      <c r="I6" s="119"/>
    </row>
    <row r="7" spans="1:10" x14ac:dyDescent="0.25">
      <c r="A7" s="1" t="s">
        <v>4</v>
      </c>
      <c r="B7" s="60"/>
      <c r="I7" s="1" t="s">
        <v>4</v>
      </c>
    </row>
    <row r="8" spans="1:10" x14ac:dyDescent="0.25">
      <c r="A8" s="6" t="s">
        <v>6</v>
      </c>
      <c r="B8" s="60"/>
      <c r="I8" s="6" t="s">
        <v>6</v>
      </c>
    </row>
    <row r="9" spans="1:10" x14ac:dyDescent="0.25">
      <c r="A9" s="1">
        <v>1</v>
      </c>
      <c r="C9" s="120" t="s">
        <v>181</v>
      </c>
      <c r="D9" s="120" t="s">
        <v>182</v>
      </c>
      <c r="E9" s="120" t="s">
        <v>183</v>
      </c>
      <c r="F9" s="120" t="s">
        <v>184</v>
      </c>
      <c r="G9" s="120" t="s">
        <v>185</v>
      </c>
      <c r="H9" s="120" t="s">
        <v>186</v>
      </c>
      <c r="I9" s="1">
        <v>1</v>
      </c>
    </row>
    <row r="10" spans="1:10" x14ac:dyDescent="0.25">
      <c r="A10" s="1">
        <f t="shared" ref="A10:A64" si="0">A9+1</f>
        <v>2</v>
      </c>
      <c r="B10" s="121" t="s">
        <v>187</v>
      </c>
      <c r="C10" s="1"/>
      <c r="D10" s="30" t="s">
        <v>188</v>
      </c>
      <c r="E10" s="1"/>
      <c r="F10" s="1" t="s">
        <v>189</v>
      </c>
      <c r="G10" s="1" t="s">
        <v>190</v>
      </c>
      <c r="H10" s="30" t="s">
        <v>191</v>
      </c>
      <c r="I10" s="1">
        <f t="shared" ref="I10:I64" si="1">I9+1</f>
        <v>2</v>
      </c>
    </row>
    <row r="11" spans="1:10" x14ac:dyDescent="0.25">
      <c r="A11" s="1">
        <f t="shared" si="0"/>
        <v>3</v>
      </c>
      <c r="C11" s="120"/>
      <c r="F11" s="2" t="s">
        <v>192</v>
      </c>
      <c r="H11" s="2" t="s">
        <v>192</v>
      </c>
      <c r="I11" s="1">
        <f t="shared" si="1"/>
        <v>3</v>
      </c>
    </row>
    <row r="12" spans="1:10" x14ac:dyDescent="0.25">
      <c r="A12" s="1">
        <f t="shared" si="0"/>
        <v>4</v>
      </c>
      <c r="C12" s="120"/>
      <c r="D12" s="2" t="s">
        <v>193</v>
      </c>
      <c r="E12" s="2"/>
      <c r="F12" s="2" t="s">
        <v>194</v>
      </c>
      <c r="H12" s="2" t="s">
        <v>194</v>
      </c>
      <c r="I12" s="1">
        <f t="shared" si="1"/>
        <v>4</v>
      </c>
    </row>
    <row r="13" spans="1:10" x14ac:dyDescent="0.25">
      <c r="A13" s="1">
        <f t="shared" si="0"/>
        <v>5</v>
      </c>
      <c r="C13" s="2"/>
      <c r="D13" s="2" t="s">
        <v>194</v>
      </c>
      <c r="E13" s="2" t="s">
        <v>193</v>
      </c>
      <c r="F13" s="2" t="s">
        <v>195</v>
      </c>
      <c r="H13" s="2" t="s">
        <v>195</v>
      </c>
      <c r="I13" s="1">
        <f t="shared" si="1"/>
        <v>5</v>
      </c>
    </row>
    <row r="14" spans="1:10" x14ac:dyDescent="0.25">
      <c r="A14" s="1">
        <f t="shared" si="0"/>
        <v>6</v>
      </c>
      <c r="C14" s="2"/>
      <c r="D14" s="2" t="s">
        <v>195</v>
      </c>
      <c r="E14" s="2" t="s">
        <v>196</v>
      </c>
      <c r="F14" s="2" t="s">
        <v>197</v>
      </c>
      <c r="G14" s="2"/>
      <c r="H14" s="2" t="s">
        <v>197</v>
      </c>
      <c r="I14" s="1">
        <f t="shared" si="1"/>
        <v>6</v>
      </c>
    </row>
    <row r="15" spans="1:10" ht="18.75" x14ac:dyDescent="0.25">
      <c r="A15" s="1">
        <f t="shared" si="0"/>
        <v>7</v>
      </c>
      <c r="B15" s="122" t="s">
        <v>198</v>
      </c>
      <c r="C15" s="122" t="s">
        <v>199</v>
      </c>
      <c r="D15" s="123" t="s">
        <v>197</v>
      </c>
      <c r="E15" s="123" t="s">
        <v>200</v>
      </c>
      <c r="F15" s="123" t="s">
        <v>201</v>
      </c>
      <c r="G15" s="124" t="s">
        <v>196</v>
      </c>
      <c r="H15" s="123" t="s">
        <v>202</v>
      </c>
      <c r="I15" s="1">
        <f t="shared" si="1"/>
        <v>7</v>
      </c>
    </row>
    <row r="16" spans="1:10" x14ac:dyDescent="0.25">
      <c r="A16" s="1">
        <f t="shared" si="0"/>
        <v>8</v>
      </c>
      <c r="B16" s="125" t="s">
        <v>203</v>
      </c>
      <c r="C16" s="126">
        <v>2023</v>
      </c>
      <c r="D16" s="138">
        <f>'Pg1 TO6 C1 All Rate Base Adjs'!D10/12</f>
        <v>-96.352137658609237</v>
      </c>
      <c r="E16" s="127">
        <v>5.4000000000000003E-3</v>
      </c>
      <c r="F16" s="128">
        <f>+D16</f>
        <v>-96.352137658609237</v>
      </c>
      <c r="G16" s="131">
        <f>(D16)/2*E16</f>
        <v>-0.26015077167824496</v>
      </c>
      <c r="H16" s="129">
        <f t="shared" ref="H16:H20" si="2">F16+G16</f>
        <v>-96.612288430287478</v>
      </c>
      <c r="I16" s="1">
        <f t="shared" si="1"/>
        <v>8</v>
      </c>
      <c r="J16" s="130"/>
    </row>
    <row r="17" spans="1:10" x14ac:dyDescent="0.25">
      <c r="A17" s="1">
        <f t="shared" si="0"/>
        <v>9</v>
      </c>
      <c r="B17" s="125" t="s">
        <v>204</v>
      </c>
      <c r="C17" s="126">
        <v>2023</v>
      </c>
      <c r="D17" s="138">
        <f>$D$16</f>
        <v>-96.352137658609237</v>
      </c>
      <c r="E17" s="127">
        <v>4.7999999999999996E-3</v>
      </c>
      <c r="F17" s="128">
        <f t="shared" ref="F17:F20" si="3">H16+D17</f>
        <v>-192.96442608889672</v>
      </c>
      <c r="G17" s="131">
        <f t="shared" ref="G17:G20" si="4">(H16+F17)/2*E17</f>
        <v>-0.69498411484604194</v>
      </c>
      <c r="H17" s="129">
        <f t="shared" si="2"/>
        <v>-193.65941020374277</v>
      </c>
      <c r="I17" s="1">
        <f t="shared" si="1"/>
        <v>9</v>
      </c>
      <c r="J17" s="130"/>
    </row>
    <row r="18" spans="1:10" x14ac:dyDescent="0.25">
      <c r="A18" s="1">
        <f t="shared" si="0"/>
        <v>10</v>
      </c>
      <c r="B18" s="125" t="s">
        <v>205</v>
      </c>
      <c r="C18" s="126">
        <v>2023</v>
      </c>
      <c r="D18" s="138">
        <f t="shared" ref="D18:D27" si="5">$D$16</f>
        <v>-96.352137658609237</v>
      </c>
      <c r="E18" s="127">
        <v>5.4000000000000003E-3</v>
      </c>
      <c r="F18" s="128">
        <f t="shared" si="3"/>
        <v>-290.01154786235202</v>
      </c>
      <c r="G18" s="131">
        <f t="shared" si="4"/>
        <v>-1.3059115867784561</v>
      </c>
      <c r="H18" s="129">
        <f t="shared" si="2"/>
        <v>-291.31745944913047</v>
      </c>
      <c r="I18" s="1">
        <f t="shared" si="1"/>
        <v>10</v>
      </c>
      <c r="J18" s="130"/>
    </row>
    <row r="19" spans="1:10" x14ac:dyDescent="0.25">
      <c r="A19" s="1">
        <f t="shared" si="0"/>
        <v>11</v>
      </c>
      <c r="B19" s="125" t="s">
        <v>206</v>
      </c>
      <c r="C19" s="126">
        <v>2023</v>
      </c>
      <c r="D19" s="138">
        <f t="shared" si="5"/>
        <v>-96.352137658609237</v>
      </c>
      <c r="E19" s="127">
        <v>6.1999999999999998E-3</v>
      </c>
      <c r="F19" s="128">
        <f t="shared" si="3"/>
        <v>-387.66959710773972</v>
      </c>
      <c r="G19" s="131">
        <f t="shared" si="4"/>
        <v>-2.1048598753262975</v>
      </c>
      <c r="H19" s="129">
        <f t="shared" si="2"/>
        <v>-389.77445698306599</v>
      </c>
      <c r="I19" s="1">
        <f t="shared" si="1"/>
        <v>11</v>
      </c>
      <c r="J19" s="130"/>
    </row>
    <row r="20" spans="1:10" x14ac:dyDescent="0.25">
      <c r="A20" s="1">
        <f t="shared" si="0"/>
        <v>12</v>
      </c>
      <c r="B20" s="125" t="s">
        <v>207</v>
      </c>
      <c r="C20" s="126">
        <v>2023</v>
      </c>
      <c r="D20" s="138">
        <f t="shared" si="5"/>
        <v>-96.352137658609237</v>
      </c>
      <c r="E20" s="127">
        <v>6.4000000000000003E-3</v>
      </c>
      <c r="F20" s="128">
        <f t="shared" si="3"/>
        <v>-486.12659464167524</v>
      </c>
      <c r="G20" s="131">
        <f t="shared" si="4"/>
        <v>-2.8028833651991722</v>
      </c>
      <c r="H20" s="129">
        <f t="shared" si="2"/>
        <v>-488.92947800687443</v>
      </c>
      <c r="I20" s="1">
        <f t="shared" si="1"/>
        <v>12</v>
      </c>
      <c r="J20" s="130"/>
    </row>
    <row r="21" spans="1:10" x14ac:dyDescent="0.25">
      <c r="A21" s="1">
        <f t="shared" si="0"/>
        <v>13</v>
      </c>
      <c r="B21" s="125" t="s">
        <v>208</v>
      </c>
      <c r="C21" s="126">
        <v>2023</v>
      </c>
      <c r="D21" s="138">
        <f t="shared" si="5"/>
        <v>-96.352137658609237</v>
      </c>
      <c r="E21" s="127">
        <v>6.1999999999999998E-3</v>
      </c>
      <c r="F21" s="128">
        <f>H20+D21</f>
        <v>-585.28161566548363</v>
      </c>
      <c r="G21" s="139">
        <f>(H20+F21)/2*E21</f>
        <v>-3.3300543903843094</v>
      </c>
      <c r="H21" s="129">
        <f>F21+G21</f>
        <v>-588.61167005586799</v>
      </c>
      <c r="I21" s="1">
        <f t="shared" si="1"/>
        <v>13</v>
      </c>
      <c r="J21" s="130"/>
    </row>
    <row r="22" spans="1:10" x14ac:dyDescent="0.25">
      <c r="A22" s="1">
        <f t="shared" si="0"/>
        <v>14</v>
      </c>
      <c r="B22" s="125" t="s">
        <v>209</v>
      </c>
      <c r="C22" s="126">
        <v>2023</v>
      </c>
      <c r="D22" s="138">
        <f t="shared" si="5"/>
        <v>-96.352137658609237</v>
      </c>
      <c r="E22" s="127">
        <v>6.7999999999999996E-3</v>
      </c>
      <c r="F22" s="128">
        <f t="shared" ref="F22:F51" si="6">H21+D22</f>
        <v>-684.96380771447718</v>
      </c>
      <c r="G22" s="139">
        <f t="shared" ref="G22:G51" si="7">(H21+F22)/2*E22</f>
        <v>-4.3301566244191729</v>
      </c>
      <c r="H22" s="129">
        <f t="shared" ref="H22:H51" si="8">F22+G22</f>
        <v>-689.29396433889633</v>
      </c>
      <c r="I22" s="1">
        <f t="shared" si="1"/>
        <v>14</v>
      </c>
      <c r="J22" s="130"/>
    </row>
    <row r="23" spans="1:10" x14ac:dyDescent="0.25">
      <c r="A23" s="1">
        <f t="shared" si="0"/>
        <v>15</v>
      </c>
      <c r="B23" s="125" t="s">
        <v>210</v>
      </c>
      <c r="C23" s="126">
        <v>2023</v>
      </c>
      <c r="D23" s="138">
        <f t="shared" si="5"/>
        <v>-96.352137658609237</v>
      </c>
      <c r="E23" s="127">
        <v>6.7999999999999996E-3</v>
      </c>
      <c r="F23" s="128">
        <f t="shared" si="6"/>
        <v>-785.64610199750553</v>
      </c>
      <c r="G23" s="139">
        <f t="shared" si="7"/>
        <v>-5.0147962255437655</v>
      </c>
      <c r="H23" s="129">
        <f t="shared" si="8"/>
        <v>-790.66089822304934</v>
      </c>
      <c r="I23" s="1">
        <f t="shared" si="1"/>
        <v>15</v>
      </c>
      <c r="J23" s="130"/>
    </row>
    <row r="24" spans="1:10" x14ac:dyDescent="0.25">
      <c r="A24" s="1">
        <f t="shared" si="0"/>
        <v>16</v>
      </c>
      <c r="B24" s="125" t="s">
        <v>211</v>
      </c>
      <c r="C24" s="126">
        <v>2023</v>
      </c>
      <c r="D24" s="138">
        <f t="shared" si="5"/>
        <v>-96.352137658609237</v>
      </c>
      <c r="E24" s="127">
        <v>6.6E-3</v>
      </c>
      <c r="F24" s="128">
        <f t="shared" si="6"/>
        <v>-887.01303588165854</v>
      </c>
      <c r="G24" s="139">
        <f t="shared" si="7"/>
        <v>-5.5363239825455359</v>
      </c>
      <c r="H24" s="129">
        <f t="shared" si="8"/>
        <v>-892.54935986420412</v>
      </c>
      <c r="I24" s="1">
        <f t="shared" si="1"/>
        <v>16</v>
      </c>
      <c r="J24" s="130"/>
    </row>
    <row r="25" spans="1:10" x14ac:dyDescent="0.25">
      <c r="A25" s="1">
        <f t="shared" si="0"/>
        <v>17</v>
      </c>
      <c r="B25" s="125" t="s">
        <v>212</v>
      </c>
      <c r="C25" s="126">
        <v>2023</v>
      </c>
      <c r="D25" s="138">
        <f t="shared" si="5"/>
        <v>-96.352137658609237</v>
      </c>
      <c r="E25" s="127">
        <v>7.1000000000000004E-3</v>
      </c>
      <c r="F25" s="128">
        <f t="shared" si="6"/>
        <v>-988.90149752281332</v>
      </c>
      <c r="G25" s="139">
        <f t="shared" si="7"/>
        <v>-6.6791505437239129</v>
      </c>
      <c r="H25" s="129">
        <f t="shared" si="8"/>
        <v>-995.58064806653726</v>
      </c>
      <c r="I25" s="1">
        <f t="shared" si="1"/>
        <v>17</v>
      </c>
      <c r="J25" s="130"/>
    </row>
    <row r="26" spans="1:10" x14ac:dyDescent="0.25">
      <c r="A26" s="1">
        <f t="shared" si="0"/>
        <v>18</v>
      </c>
      <c r="B26" s="125" t="s">
        <v>213</v>
      </c>
      <c r="C26" s="126">
        <v>2023</v>
      </c>
      <c r="D26" s="138">
        <f t="shared" si="5"/>
        <v>-96.352137658609237</v>
      </c>
      <c r="E26" s="127">
        <v>6.8999999999999999E-3</v>
      </c>
      <c r="F26" s="128">
        <f t="shared" si="6"/>
        <v>-1091.9327857251465</v>
      </c>
      <c r="G26" s="139">
        <f t="shared" si="7"/>
        <v>-7.201921346581309</v>
      </c>
      <c r="H26" s="129">
        <f t="shared" si="8"/>
        <v>-1099.1347070717277</v>
      </c>
      <c r="I26" s="1">
        <f t="shared" si="1"/>
        <v>18</v>
      </c>
      <c r="J26" s="130"/>
    </row>
    <row r="27" spans="1:10" x14ac:dyDescent="0.25">
      <c r="A27" s="1">
        <f t="shared" si="0"/>
        <v>19</v>
      </c>
      <c r="B27" s="132" t="s">
        <v>214</v>
      </c>
      <c r="C27" s="133">
        <v>2023</v>
      </c>
      <c r="D27" s="140">
        <f t="shared" si="5"/>
        <v>-96.352137658609237</v>
      </c>
      <c r="E27" s="134">
        <v>7.1000000000000004E-3</v>
      </c>
      <c r="F27" s="135">
        <f t="shared" si="6"/>
        <v>-1195.486844730337</v>
      </c>
      <c r="G27" s="136">
        <f t="shared" si="7"/>
        <v>-8.1459065088973297</v>
      </c>
      <c r="H27" s="137">
        <f t="shared" si="8"/>
        <v>-1203.6327512392343</v>
      </c>
      <c r="I27" s="1">
        <f t="shared" si="1"/>
        <v>19</v>
      </c>
      <c r="J27" s="130"/>
    </row>
    <row r="28" spans="1:10" x14ac:dyDescent="0.25">
      <c r="A28" s="1">
        <f t="shared" si="0"/>
        <v>20</v>
      </c>
      <c r="B28" s="141" t="s">
        <v>203</v>
      </c>
      <c r="C28" s="142">
        <v>2024</v>
      </c>
      <c r="D28" s="138"/>
      <c r="E28" s="127">
        <v>7.1999999999999998E-3</v>
      </c>
      <c r="F28" s="128">
        <f t="shared" si="6"/>
        <v>-1203.6327512392343</v>
      </c>
      <c r="G28" s="139">
        <f t="shared" si="7"/>
        <v>-8.6661558089224862</v>
      </c>
      <c r="H28" s="129">
        <f t="shared" si="8"/>
        <v>-1212.2989070481567</v>
      </c>
      <c r="I28" s="1">
        <f t="shared" si="1"/>
        <v>20</v>
      </c>
      <c r="J28" s="130"/>
    </row>
    <row r="29" spans="1:10" x14ac:dyDescent="0.25">
      <c r="A29" s="1">
        <f t="shared" si="0"/>
        <v>21</v>
      </c>
      <c r="B29" s="141" t="s">
        <v>204</v>
      </c>
      <c r="C29" s="142">
        <v>2024</v>
      </c>
      <c r="D29" s="138"/>
      <c r="E29" s="127">
        <v>6.7999999999999996E-3</v>
      </c>
      <c r="F29" s="128">
        <f t="shared" si="6"/>
        <v>-1212.2989070481567</v>
      </c>
      <c r="G29" s="139">
        <f t="shared" si="7"/>
        <v>-8.2436325679274649</v>
      </c>
      <c r="H29" s="129">
        <f t="shared" si="8"/>
        <v>-1220.5425396160842</v>
      </c>
      <c r="I29" s="1">
        <f t="shared" si="1"/>
        <v>21</v>
      </c>
      <c r="J29" s="130"/>
    </row>
    <row r="30" spans="1:10" x14ac:dyDescent="0.25">
      <c r="A30" s="1">
        <f t="shared" si="0"/>
        <v>22</v>
      </c>
      <c r="B30" s="141" t="s">
        <v>205</v>
      </c>
      <c r="C30" s="142">
        <v>2024</v>
      </c>
      <c r="D30" s="138"/>
      <c r="E30" s="127">
        <v>7.1999999999999998E-3</v>
      </c>
      <c r="F30" s="128">
        <f t="shared" si="6"/>
        <v>-1220.5425396160842</v>
      </c>
      <c r="G30" s="139">
        <f t="shared" si="7"/>
        <v>-8.7879062852358061</v>
      </c>
      <c r="H30" s="129">
        <f t="shared" si="8"/>
        <v>-1229.33044590132</v>
      </c>
      <c r="I30" s="1">
        <f t="shared" si="1"/>
        <v>22</v>
      </c>
      <c r="J30" s="130"/>
    </row>
    <row r="31" spans="1:10" x14ac:dyDescent="0.25">
      <c r="A31" s="1">
        <f t="shared" si="0"/>
        <v>23</v>
      </c>
      <c r="B31" s="141" t="s">
        <v>206</v>
      </c>
      <c r="C31" s="142">
        <v>2024</v>
      </c>
      <c r="D31" s="138"/>
      <c r="E31" s="127">
        <v>7.0000000000000001E-3</v>
      </c>
      <c r="F31" s="128">
        <f t="shared" si="6"/>
        <v>-1229.33044590132</v>
      </c>
      <c r="G31" s="139">
        <f t="shared" si="7"/>
        <v>-8.6053131213092406</v>
      </c>
      <c r="H31" s="129">
        <f t="shared" si="8"/>
        <v>-1237.9357590226293</v>
      </c>
      <c r="I31" s="1">
        <f t="shared" si="1"/>
        <v>23</v>
      </c>
      <c r="J31" s="130"/>
    </row>
    <row r="32" spans="1:10" x14ac:dyDescent="0.25">
      <c r="A32" s="1">
        <f t="shared" si="0"/>
        <v>24</v>
      </c>
      <c r="B32" s="141" t="s">
        <v>207</v>
      </c>
      <c r="C32" s="142">
        <v>2024</v>
      </c>
      <c r="D32" s="138"/>
      <c r="E32" s="127">
        <v>7.1999999999999998E-3</v>
      </c>
      <c r="F32" s="128">
        <f t="shared" si="6"/>
        <v>-1237.9357590226293</v>
      </c>
      <c r="G32" s="139">
        <f t="shared" si="7"/>
        <v>-8.9131374649629311</v>
      </c>
      <c r="H32" s="129">
        <f t="shared" si="8"/>
        <v>-1246.8488964875924</v>
      </c>
      <c r="I32" s="1">
        <f t="shared" si="1"/>
        <v>24</v>
      </c>
      <c r="J32" s="130"/>
    </row>
    <row r="33" spans="1:10" x14ac:dyDescent="0.25">
      <c r="A33" s="1">
        <f t="shared" si="0"/>
        <v>25</v>
      </c>
      <c r="B33" s="141" t="s">
        <v>208</v>
      </c>
      <c r="C33" s="142">
        <v>2024</v>
      </c>
      <c r="D33" s="138"/>
      <c r="E33" s="127">
        <v>7.0000000000000001E-3</v>
      </c>
      <c r="F33" s="128">
        <f t="shared" si="6"/>
        <v>-1246.8488964875924</v>
      </c>
      <c r="G33" s="139">
        <f t="shared" si="7"/>
        <v>-8.727942275413147</v>
      </c>
      <c r="H33" s="129">
        <f t="shared" si="8"/>
        <v>-1255.5768387630055</v>
      </c>
      <c r="I33" s="1">
        <f t="shared" si="1"/>
        <v>25</v>
      </c>
      <c r="J33" s="130"/>
    </row>
    <row r="34" spans="1:10" x14ac:dyDescent="0.25">
      <c r="A34" s="1">
        <f t="shared" si="0"/>
        <v>26</v>
      </c>
      <c r="B34" s="141" t="s">
        <v>209</v>
      </c>
      <c r="C34" s="142">
        <v>2024</v>
      </c>
      <c r="D34" s="138"/>
      <c r="E34" s="127">
        <v>7.1999999999999998E-3</v>
      </c>
      <c r="F34" s="128">
        <f t="shared" si="6"/>
        <v>-1255.5768387630055</v>
      </c>
      <c r="G34" s="139">
        <f t="shared" si="7"/>
        <v>-9.0401532390936392</v>
      </c>
      <c r="H34" s="129">
        <f t="shared" si="8"/>
        <v>-1264.6169920020991</v>
      </c>
      <c r="I34" s="1">
        <f t="shared" si="1"/>
        <v>26</v>
      </c>
      <c r="J34" s="130"/>
    </row>
    <row r="35" spans="1:10" x14ac:dyDescent="0.25">
      <c r="A35" s="1">
        <f t="shared" si="0"/>
        <v>27</v>
      </c>
      <c r="B35" s="141" t="s">
        <v>210</v>
      </c>
      <c r="C35" s="142">
        <v>2024</v>
      </c>
      <c r="D35" s="138"/>
      <c r="E35" s="127">
        <v>7.1999999999999998E-3</v>
      </c>
      <c r="F35" s="128">
        <f t="shared" si="6"/>
        <v>-1264.6169920020991</v>
      </c>
      <c r="G35" s="139">
        <f t="shared" si="7"/>
        <v>-9.1052423424151137</v>
      </c>
      <c r="H35" s="129">
        <f t="shared" si="8"/>
        <v>-1273.7222343445142</v>
      </c>
      <c r="I35" s="1">
        <f t="shared" si="1"/>
        <v>27</v>
      </c>
      <c r="J35" s="130"/>
    </row>
    <row r="36" spans="1:10" x14ac:dyDescent="0.25">
      <c r="A36" s="1">
        <f t="shared" si="0"/>
        <v>28</v>
      </c>
      <c r="B36" s="141" t="s">
        <v>211</v>
      </c>
      <c r="C36" s="142">
        <v>2024</v>
      </c>
      <c r="D36" s="138"/>
      <c r="E36" s="127">
        <v>7.0000000000000001E-3</v>
      </c>
      <c r="F36" s="128">
        <f t="shared" si="6"/>
        <v>-1273.7222343445142</v>
      </c>
      <c r="G36" s="139">
        <f t="shared" si="7"/>
        <v>-8.9160556404115994</v>
      </c>
      <c r="H36" s="129">
        <f t="shared" si="8"/>
        <v>-1282.6382899849257</v>
      </c>
      <c r="I36" s="1">
        <f t="shared" si="1"/>
        <v>28</v>
      </c>
      <c r="J36" s="130"/>
    </row>
    <row r="37" spans="1:10" x14ac:dyDescent="0.25">
      <c r="A37" s="1">
        <f t="shared" si="0"/>
        <v>29</v>
      </c>
      <c r="B37" s="141" t="s">
        <v>212</v>
      </c>
      <c r="C37" s="142">
        <v>2024</v>
      </c>
      <c r="D37" s="138"/>
      <c r="E37" s="127">
        <v>7.1999999999999998E-3</v>
      </c>
      <c r="F37" s="128">
        <f t="shared" si="6"/>
        <v>-1282.6382899849257</v>
      </c>
      <c r="G37" s="139">
        <f t="shared" si="7"/>
        <v>-9.2349956878914643</v>
      </c>
      <c r="H37" s="129">
        <f t="shared" si="8"/>
        <v>-1291.8732856728172</v>
      </c>
      <c r="I37" s="1">
        <f t="shared" si="1"/>
        <v>29</v>
      </c>
      <c r="J37" s="130"/>
    </row>
    <row r="38" spans="1:10" x14ac:dyDescent="0.25">
      <c r="A38" s="1">
        <f t="shared" si="0"/>
        <v>30</v>
      </c>
      <c r="B38" s="141" t="s">
        <v>213</v>
      </c>
      <c r="C38" s="142">
        <v>2024</v>
      </c>
      <c r="D38" s="138"/>
      <c r="E38" s="127">
        <v>7.0000000000000001E-3</v>
      </c>
      <c r="F38" s="128">
        <f t="shared" si="6"/>
        <v>-1291.8732856728172</v>
      </c>
      <c r="G38" s="139">
        <f t="shared" si="7"/>
        <v>-9.0431129997097202</v>
      </c>
      <c r="H38" s="129">
        <f t="shared" si="8"/>
        <v>-1300.9163986725271</v>
      </c>
      <c r="I38" s="1">
        <f t="shared" si="1"/>
        <v>30</v>
      </c>
      <c r="J38" s="130"/>
    </row>
    <row r="39" spans="1:10" x14ac:dyDescent="0.25">
      <c r="A39" s="1">
        <f t="shared" si="0"/>
        <v>31</v>
      </c>
      <c r="B39" s="143" t="s">
        <v>214</v>
      </c>
      <c r="C39" s="144">
        <v>2024</v>
      </c>
      <c r="D39" s="140"/>
      <c r="E39" s="134">
        <v>7.1999999999999998E-3</v>
      </c>
      <c r="F39" s="135">
        <f t="shared" si="6"/>
        <v>-1300.9163986725271</v>
      </c>
      <c r="G39" s="136">
        <f t="shared" si="7"/>
        <v>-9.3665980704421941</v>
      </c>
      <c r="H39" s="137">
        <f t="shared" si="8"/>
        <v>-1310.2829967429693</v>
      </c>
      <c r="I39" s="1">
        <f t="shared" si="1"/>
        <v>31</v>
      </c>
      <c r="J39" s="130"/>
    </row>
    <row r="40" spans="1:10" x14ac:dyDescent="0.25">
      <c r="A40" s="1">
        <f t="shared" si="0"/>
        <v>32</v>
      </c>
      <c r="B40" s="141" t="s">
        <v>203</v>
      </c>
      <c r="C40" s="142">
        <v>2025</v>
      </c>
      <c r="D40" s="145"/>
      <c r="E40" s="127">
        <v>6.7999999999999996E-3</v>
      </c>
      <c r="F40" s="128">
        <f t="shared" si="6"/>
        <v>-1310.2829967429693</v>
      </c>
      <c r="G40" s="139">
        <f t="shared" si="7"/>
        <v>-8.9099243778521906</v>
      </c>
      <c r="H40" s="129">
        <f t="shared" si="8"/>
        <v>-1319.1929211208214</v>
      </c>
      <c r="I40" s="1">
        <f t="shared" si="1"/>
        <v>32</v>
      </c>
      <c r="J40" s="130"/>
    </row>
    <row r="41" spans="1:10" x14ac:dyDescent="0.25">
      <c r="A41" s="1">
        <f t="shared" si="0"/>
        <v>33</v>
      </c>
      <c r="B41" s="141" t="s">
        <v>204</v>
      </c>
      <c r="C41" s="142">
        <v>2025</v>
      </c>
      <c r="D41" s="145"/>
      <c r="E41" s="127">
        <v>6.1999999999999998E-3</v>
      </c>
      <c r="F41" s="128">
        <f t="shared" si="6"/>
        <v>-1319.1929211208214</v>
      </c>
      <c r="G41" s="139">
        <f t="shared" si="7"/>
        <v>-8.1789961109490932</v>
      </c>
      <c r="H41" s="129">
        <f t="shared" si="8"/>
        <v>-1327.3719172317706</v>
      </c>
      <c r="I41" s="1">
        <f t="shared" si="1"/>
        <v>33</v>
      </c>
      <c r="J41" s="130"/>
    </row>
    <row r="42" spans="1:10" x14ac:dyDescent="0.25">
      <c r="A42" s="1">
        <f t="shared" si="0"/>
        <v>34</v>
      </c>
      <c r="B42" s="141" t="s">
        <v>205</v>
      </c>
      <c r="C42" s="142">
        <v>2025</v>
      </c>
      <c r="D42" s="145"/>
      <c r="E42" s="127">
        <v>6.7999999999999996E-3</v>
      </c>
      <c r="F42" s="128">
        <f t="shared" si="6"/>
        <v>-1327.3719172317706</v>
      </c>
      <c r="G42" s="139">
        <f t="shared" si="7"/>
        <v>-9.0261290371760392</v>
      </c>
      <c r="H42" s="129">
        <f t="shared" si="8"/>
        <v>-1336.3980462689467</v>
      </c>
      <c r="I42" s="1">
        <f t="shared" si="1"/>
        <v>34</v>
      </c>
      <c r="J42" s="130"/>
    </row>
    <row r="43" spans="1:10" x14ac:dyDescent="0.25">
      <c r="A43" s="1">
        <f t="shared" si="0"/>
        <v>35</v>
      </c>
      <c r="B43" s="141" t="s">
        <v>206</v>
      </c>
      <c r="C43" s="142">
        <v>2025</v>
      </c>
      <c r="D43" s="145"/>
      <c r="E43" s="127">
        <v>6.1999999999999998E-3</v>
      </c>
      <c r="F43" s="128">
        <f t="shared" si="6"/>
        <v>-1336.3980462689467</v>
      </c>
      <c r="G43" s="139">
        <f t="shared" si="7"/>
        <v>-8.2856678868674685</v>
      </c>
      <c r="H43" s="129">
        <f t="shared" si="8"/>
        <v>-1344.6837141558142</v>
      </c>
      <c r="I43" s="1">
        <f t="shared" si="1"/>
        <v>35</v>
      </c>
      <c r="J43" s="130"/>
    </row>
    <row r="44" spans="1:10" x14ac:dyDescent="0.25">
      <c r="A44" s="1">
        <f t="shared" si="0"/>
        <v>36</v>
      </c>
      <c r="B44" s="141" t="s">
        <v>207</v>
      </c>
      <c r="C44" s="142">
        <v>2025</v>
      </c>
      <c r="D44" s="145"/>
      <c r="E44" s="127">
        <v>6.4000000000000003E-3</v>
      </c>
      <c r="F44" s="128">
        <f t="shared" si="6"/>
        <v>-1344.6837141558142</v>
      </c>
      <c r="G44" s="139">
        <f t="shared" si="7"/>
        <v>-8.6059757705972117</v>
      </c>
      <c r="H44" s="129">
        <f t="shared" si="8"/>
        <v>-1353.2896899264115</v>
      </c>
      <c r="I44" s="1">
        <f t="shared" si="1"/>
        <v>36</v>
      </c>
      <c r="J44" s="130"/>
    </row>
    <row r="45" spans="1:10" x14ac:dyDescent="0.25">
      <c r="A45" s="1">
        <f t="shared" si="0"/>
        <v>37</v>
      </c>
      <c r="B45" s="141" t="s">
        <v>208</v>
      </c>
      <c r="C45" s="142">
        <v>2025</v>
      </c>
      <c r="D45" s="145"/>
      <c r="E45" s="127">
        <v>6.1999999999999998E-3</v>
      </c>
      <c r="F45" s="128">
        <f t="shared" si="6"/>
        <v>-1353.2896899264115</v>
      </c>
      <c r="G45" s="139">
        <f t="shared" si="7"/>
        <v>-8.3903960775437501</v>
      </c>
      <c r="H45" s="129">
        <f t="shared" si="8"/>
        <v>-1361.6800860039552</v>
      </c>
      <c r="I45" s="1">
        <f t="shared" si="1"/>
        <v>37</v>
      </c>
      <c r="J45" s="130"/>
    </row>
    <row r="46" spans="1:10" x14ac:dyDescent="0.25">
      <c r="A46" s="1">
        <f t="shared" si="0"/>
        <v>38</v>
      </c>
      <c r="B46" s="141" t="s">
        <v>209</v>
      </c>
      <c r="C46" s="142">
        <v>2025</v>
      </c>
      <c r="D46" s="145"/>
      <c r="E46" s="127">
        <v>6.4000000000000003E-3</v>
      </c>
      <c r="F46" s="128">
        <f t="shared" si="6"/>
        <v>-1361.6800860039552</v>
      </c>
      <c r="G46" s="139">
        <f t="shared" si="7"/>
        <v>-8.7147525504253132</v>
      </c>
      <c r="H46" s="129">
        <f t="shared" si="8"/>
        <v>-1370.3948385543806</v>
      </c>
      <c r="I46" s="1">
        <f t="shared" si="1"/>
        <v>38</v>
      </c>
      <c r="J46" s="130"/>
    </row>
    <row r="47" spans="1:10" x14ac:dyDescent="0.25">
      <c r="A47" s="1">
        <f t="shared" si="0"/>
        <v>39</v>
      </c>
      <c r="B47" s="141" t="s">
        <v>210</v>
      </c>
      <c r="C47" s="142">
        <v>2025</v>
      </c>
      <c r="D47" s="145"/>
      <c r="E47" s="127">
        <v>6.4000000000000003E-3</v>
      </c>
      <c r="F47" s="128">
        <f t="shared" si="6"/>
        <v>-1370.3948385543806</v>
      </c>
      <c r="G47" s="139">
        <f t="shared" si="7"/>
        <v>-8.7705269667480366</v>
      </c>
      <c r="H47" s="129">
        <f t="shared" si="8"/>
        <v>-1379.1653655211287</v>
      </c>
      <c r="I47" s="1">
        <f t="shared" si="1"/>
        <v>39</v>
      </c>
      <c r="J47" s="130"/>
    </row>
    <row r="48" spans="1:10" x14ac:dyDescent="0.25">
      <c r="A48" s="1">
        <f t="shared" si="0"/>
        <v>40</v>
      </c>
      <c r="B48" s="141" t="s">
        <v>211</v>
      </c>
      <c r="C48" s="142">
        <v>2025</v>
      </c>
      <c r="D48" s="145"/>
      <c r="E48" s="127">
        <v>6.1999999999999998E-3</v>
      </c>
      <c r="F48" s="128">
        <f t="shared" si="6"/>
        <v>-1379.1653655211287</v>
      </c>
      <c r="G48" s="139">
        <f t="shared" si="7"/>
        <v>-8.5508252662309978</v>
      </c>
      <c r="H48" s="129">
        <f t="shared" si="8"/>
        <v>-1387.7161907873597</v>
      </c>
      <c r="I48" s="1">
        <f t="shared" si="1"/>
        <v>40</v>
      </c>
      <c r="J48" s="130"/>
    </row>
    <row r="49" spans="1:10" x14ac:dyDescent="0.25">
      <c r="A49" s="1">
        <f t="shared" si="0"/>
        <v>41</v>
      </c>
      <c r="B49" s="141" t="s">
        <v>212</v>
      </c>
      <c r="C49" s="142">
        <v>2025</v>
      </c>
      <c r="D49" s="145"/>
      <c r="E49" s="127">
        <v>6.4000000000000003E-3</v>
      </c>
      <c r="F49" s="128">
        <f t="shared" si="6"/>
        <v>-1387.7161907873597</v>
      </c>
      <c r="G49" s="139">
        <f t="shared" si="7"/>
        <v>-8.8813836210391024</v>
      </c>
      <c r="H49" s="129">
        <f t="shared" si="8"/>
        <v>-1396.5975744083987</v>
      </c>
      <c r="I49" s="1">
        <f t="shared" si="1"/>
        <v>41</v>
      </c>
      <c r="J49" s="130"/>
    </row>
    <row r="50" spans="1:10" x14ac:dyDescent="0.25">
      <c r="A50" s="1">
        <f t="shared" si="0"/>
        <v>42</v>
      </c>
      <c r="B50" s="141" t="s">
        <v>213</v>
      </c>
      <c r="C50" s="142">
        <v>2025</v>
      </c>
      <c r="D50" s="145"/>
      <c r="E50" s="127">
        <v>6.1999999999999998E-3</v>
      </c>
      <c r="F50" s="128">
        <f t="shared" si="6"/>
        <v>-1396.5975744083987</v>
      </c>
      <c r="G50" s="139">
        <f t="shared" si="7"/>
        <v>-8.6589049613320714</v>
      </c>
      <c r="H50" s="129">
        <f t="shared" si="8"/>
        <v>-1405.2564793697309</v>
      </c>
      <c r="I50" s="1">
        <f t="shared" si="1"/>
        <v>42</v>
      </c>
      <c r="J50" s="130"/>
    </row>
    <row r="51" spans="1:10" x14ac:dyDescent="0.25">
      <c r="A51" s="1">
        <f t="shared" si="0"/>
        <v>43</v>
      </c>
      <c r="B51" s="143" t="s">
        <v>214</v>
      </c>
      <c r="C51" s="144">
        <v>2025</v>
      </c>
      <c r="D51" s="146"/>
      <c r="E51" s="134">
        <v>6.4000000000000003E-3</v>
      </c>
      <c r="F51" s="135">
        <f t="shared" si="6"/>
        <v>-1405.2564793697309</v>
      </c>
      <c r="G51" s="136">
        <f t="shared" si="7"/>
        <v>-8.9936414679662775</v>
      </c>
      <c r="H51" s="137">
        <f t="shared" si="8"/>
        <v>-1414.2501208376971</v>
      </c>
      <c r="I51" s="1">
        <f t="shared" si="1"/>
        <v>43</v>
      </c>
      <c r="J51" s="130"/>
    </row>
    <row r="52" spans="1:10" x14ac:dyDescent="0.25">
      <c r="A52" s="1">
        <f t="shared" si="0"/>
        <v>44</v>
      </c>
      <c r="B52" s="141" t="s">
        <v>203</v>
      </c>
      <c r="C52" s="142">
        <v>2026</v>
      </c>
      <c r="D52" s="145"/>
      <c r="E52" s="127">
        <v>6.1000000000000004E-3</v>
      </c>
      <c r="F52" s="128">
        <f t="shared" ref="F52:F63" si="9">H51+D52</f>
        <v>-1414.2501208376971</v>
      </c>
      <c r="G52" s="139">
        <f t="shared" ref="G52:G63" si="10">(H51+F52)/2*E52</f>
        <v>-8.6269257371099535</v>
      </c>
      <c r="H52" s="129">
        <f t="shared" ref="H52:H63" si="11">F52+G52</f>
        <v>-1422.8770465748071</v>
      </c>
      <c r="I52" s="1">
        <f t="shared" si="1"/>
        <v>44</v>
      </c>
      <c r="J52" s="130"/>
    </row>
    <row r="53" spans="1:10" x14ac:dyDescent="0.25">
      <c r="A53" s="1">
        <f t="shared" si="0"/>
        <v>45</v>
      </c>
      <c r="B53" s="141" t="s">
        <v>204</v>
      </c>
      <c r="C53" s="142">
        <v>2026</v>
      </c>
      <c r="D53" s="145"/>
      <c r="E53" s="127">
        <v>5.4999999999999997E-3</v>
      </c>
      <c r="F53" s="128">
        <f t="shared" si="9"/>
        <v>-1422.8770465748071</v>
      </c>
      <c r="G53" s="139">
        <f t="shared" si="10"/>
        <v>-7.8258237561614381</v>
      </c>
      <c r="H53" s="129">
        <f t="shared" si="11"/>
        <v>-1430.7028703309686</v>
      </c>
      <c r="I53" s="1">
        <f t="shared" si="1"/>
        <v>45</v>
      </c>
      <c r="J53" s="130"/>
    </row>
    <row r="54" spans="1:10" x14ac:dyDescent="0.25">
      <c r="A54" s="1">
        <f t="shared" si="0"/>
        <v>46</v>
      </c>
      <c r="B54" s="141" t="s">
        <v>205</v>
      </c>
      <c r="C54" s="142">
        <v>2026</v>
      </c>
      <c r="D54" s="145"/>
      <c r="E54" s="127">
        <v>6.1000000000000004E-3</v>
      </c>
      <c r="F54" s="128">
        <f t="shared" si="9"/>
        <v>-1430.7028703309686</v>
      </c>
      <c r="G54" s="139">
        <f t="shared" si="10"/>
        <v>-8.7272875090189093</v>
      </c>
      <c r="H54" s="129">
        <f t="shared" si="11"/>
        <v>-1439.4301578399875</v>
      </c>
      <c r="I54" s="1">
        <f t="shared" si="1"/>
        <v>46</v>
      </c>
      <c r="J54" s="130"/>
    </row>
    <row r="55" spans="1:10" x14ac:dyDescent="0.25">
      <c r="A55" s="1">
        <f t="shared" si="0"/>
        <v>47</v>
      </c>
      <c r="B55" s="141" t="s">
        <v>206</v>
      </c>
      <c r="C55" s="142">
        <v>2026</v>
      </c>
      <c r="D55" s="145"/>
      <c r="E55" s="127">
        <v>5.5999999999999999E-3</v>
      </c>
      <c r="F55" s="128">
        <f t="shared" si="9"/>
        <v>-1439.4301578399875</v>
      </c>
      <c r="G55" s="139">
        <f t="shared" si="10"/>
        <v>-8.0608088839039294</v>
      </c>
      <c r="H55" s="129">
        <f t="shared" si="11"/>
        <v>-1447.4909667238915</v>
      </c>
      <c r="I55" s="1">
        <f t="shared" si="1"/>
        <v>47</v>
      </c>
      <c r="J55" s="130"/>
    </row>
    <row r="56" spans="1:10" x14ac:dyDescent="0.25">
      <c r="A56" s="1">
        <f t="shared" si="0"/>
        <v>48</v>
      </c>
      <c r="B56" s="141" t="s">
        <v>207</v>
      </c>
      <c r="C56" s="142">
        <v>2026</v>
      </c>
      <c r="D56" s="145"/>
      <c r="E56" s="127">
        <v>5.7999999999999996E-3</v>
      </c>
      <c r="F56" s="128">
        <f t="shared" si="9"/>
        <v>-1447.4909667238915</v>
      </c>
      <c r="G56" s="139">
        <f t="shared" si="10"/>
        <v>-8.3954476069985695</v>
      </c>
      <c r="H56" s="129">
        <f t="shared" si="11"/>
        <v>-1455.8864143308899</v>
      </c>
      <c r="I56" s="1">
        <f t="shared" si="1"/>
        <v>48</v>
      </c>
      <c r="J56" s="130"/>
    </row>
    <row r="57" spans="1:10" x14ac:dyDescent="0.25">
      <c r="A57" s="1">
        <f t="shared" si="0"/>
        <v>49</v>
      </c>
      <c r="B57" s="141" t="s">
        <v>208</v>
      </c>
      <c r="C57" s="142">
        <v>2026</v>
      </c>
      <c r="D57" s="145"/>
      <c r="E57" s="127">
        <v>5.5999999999999999E-3</v>
      </c>
      <c r="F57" s="128">
        <f t="shared" si="9"/>
        <v>-1455.8864143308899</v>
      </c>
      <c r="G57" s="139">
        <f t="shared" si="10"/>
        <v>-8.1529639202529829</v>
      </c>
      <c r="H57" s="129">
        <f t="shared" si="11"/>
        <v>-1464.0393782511428</v>
      </c>
      <c r="I57" s="1">
        <f t="shared" si="1"/>
        <v>49</v>
      </c>
      <c r="J57" s="130"/>
    </row>
    <row r="58" spans="1:10" x14ac:dyDescent="0.25">
      <c r="A58" s="1">
        <f t="shared" si="0"/>
        <v>50</v>
      </c>
      <c r="B58" s="141" t="s">
        <v>209</v>
      </c>
      <c r="C58" s="142">
        <v>2026</v>
      </c>
      <c r="D58" s="145"/>
      <c r="E58" s="302">
        <v>5.5999999999999999E-3</v>
      </c>
      <c r="F58" s="128">
        <f t="shared" si="9"/>
        <v>-1464.0393782511428</v>
      </c>
      <c r="G58" s="139">
        <f t="shared" si="10"/>
        <v>-8.1986205182064005</v>
      </c>
      <c r="H58" s="129">
        <f t="shared" si="11"/>
        <v>-1472.2379987693491</v>
      </c>
      <c r="I58" s="1">
        <f t="shared" si="1"/>
        <v>50</v>
      </c>
      <c r="J58" s="130"/>
    </row>
    <row r="59" spans="1:10" x14ac:dyDescent="0.25">
      <c r="A59" s="1">
        <f t="shared" si="0"/>
        <v>51</v>
      </c>
      <c r="B59" s="141" t="s">
        <v>210</v>
      </c>
      <c r="C59" s="142">
        <v>2026</v>
      </c>
      <c r="D59" s="145"/>
      <c r="E59" s="302">
        <v>5.5999999999999999E-3</v>
      </c>
      <c r="F59" s="128">
        <f t="shared" si="9"/>
        <v>-1472.2379987693491</v>
      </c>
      <c r="G59" s="139">
        <f t="shared" si="10"/>
        <v>-8.2445327931083554</v>
      </c>
      <c r="H59" s="129">
        <f t="shared" si="11"/>
        <v>-1480.4825315624576</v>
      </c>
      <c r="I59" s="1">
        <f t="shared" si="1"/>
        <v>51</v>
      </c>
      <c r="J59" s="130"/>
    </row>
    <row r="60" spans="1:10" x14ac:dyDescent="0.25">
      <c r="A60" s="1">
        <f t="shared" si="0"/>
        <v>52</v>
      </c>
      <c r="B60" s="141" t="s">
        <v>211</v>
      </c>
      <c r="C60" s="142">
        <v>2026</v>
      </c>
      <c r="D60" s="145"/>
      <c r="E60" s="302">
        <v>5.5999999999999999E-3</v>
      </c>
      <c r="F60" s="128">
        <f t="shared" si="9"/>
        <v>-1480.4825315624576</v>
      </c>
      <c r="G60" s="139">
        <f t="shared" si="10"/>
        <v>-8.2907021767497628</v>
      </c>
      <c r="H60" s="129">
        <f t="shared" si="11"/>
        <v>-1488.7732337392074</v>
      </c>
      <c r="I60" s="1">
        <f t="shared" si="1"/>
        <v>52</v>
      </c>
      <c r="J60" s="130"/>
    </row>
    <row r="61" spans="1:10" x14ac:dyDescent="0.25">
      <c r="A61" s="1">
        <f t="shared" si="0"/>
        <v>53</v>
      </c>
      <c r="B61" s="141" t="s">
        <v>212</v>
      </c>
      <c r="C61" s="142">
        <v>2026</v>
      </c>
      <c r="D61" s="145"/>
      <c r="E61" s="302">
        <v>5.5999999999999999E-3</v>
      </c>
      <c r="F61" s="128">
        <f t="shared" si="9"/>
        <v>-1488.7732337392074</v>
      </c>
      <c r="G61" s="139">
        <f t="shared" si="10"/>
        <v>-8.3371301089395615</v>
      </c>
      <c r="H61" s="129">
        <f t="shared" si="11"/>
        <v>-1497.110363848147</v>
      </c>
      <c r="I61" s="1">
        <f t="shared" si="1"/>
        <v>53</v>
      </c>
      <c r="J61" s="130"/>
    </row>
    <row r="62" spans="1:10" x14ac:dyDescent="0.25">
      <c r="A62" s="1">
        <f t="shared" si="0"/>
        <v>54</v>
      </c>
      <c r="B62" s="141" t="s">
        <v>213</v>
      </c>
      <c r="C62" s="142">
        <v>2026</v>
      </c>
      <c r="D62" s="145"/>
      <c r="E62" s="302">
        <v>5.5999999999999999E-3</v>
      </c>
      <c r="F62" s="128">
        <f t="shared" si="9"/>
        <v>-1497.110363848147</v>
      </c>
      <c r="G62" s="139">
        <f t="shared" si="10"/>
        <v>-8.3838180375496236</v>
      </c>
      <c r="H62" s="129">
        <f t="shared" si="11"/>
        <v>-1505.4941818856967</v>
      </c>
      <c r="I62" s="1">
        <f t="shared" si="1"/>
        <v>54</v>
      </c>
      <c r="J62" s="130"/>
    </row>
    <row r="63" spans="1:10" x14ac:dyDescent="0.25">
      <c r="A63" s="1">
        <f t="shared" si="0"/>
        <v>55</v>
      </c>
      <c r="B63" s="143" t="s">
        <v>214</v>
      </c>
      <c r="C63" s="144">
        <v>2026</v>
      </c>
      <c r="D63" s="146"/>
      <c r="E63" s="303">
        <v>5.5999999999999999E-3</v>
      </c>
      <c r="F63" s="135">
        <f t="shared" si="9"/>
        <v>-1505.4941818856967</v>
      </c>
      <c r="G63" s="136">
        <f t="shared" si="10"/>
        <v>-8.4307674185599009</v>
      </c>
      <c r="H63" s="137">
        <f t="shared" si="11"/>
        <v>-1513.9249493042566</v>
      </c>
      <c r="I63" s="1">
        <f t="shared" si="1"/>
        <v>55</v>
      </c>
      <c r="J63" s="130"/>
    </row>
    <row r="64" spans="1:10" ht="16.5" thickBot="1" x14ac:dyDescent="0.3">
      <c r="A64" s="1">
        <f t="shared" si="0"/>
        <v>56</v>
      </c>
      <c r="D64" s="147">
        <f>SUM(D16:D63)</f>
        <v>-1156.2256519033108</v>
      </c>
      <c r="E64" s="148"/>
      <c r="F64" s="149"/>
      <c r="G64" s="150">
        <f>SUM(G16:G63)</f>
        <v>-357.69929740094534</v>
      </c>
      <c r="H64" s="151"/>
      <c r="I64" s="1">
        <f t="shared" si="1"/>
        <v>56</v>
      </c>
    </row>
    <row r="65" spans="1:10" s="118" customFormat="1" ht="16.5" thickTop="1" x14ac:dyDescent="0.25">
      <c r="B65" s="76"/>
      <c r="C65" s="76"/>
      <c r="D65" s="152"/>
      <c r="E65" s="152"/>
      <c r="F65" s="152"/>
      <c r="G65" s="153"/>
      <c r="H65" s="153"/>
      <c r="J65" s="76"/>
    </row>
    <row r="66" spans="1:10" s="118" customFormat="1" ht="18.75" x14ac:dyDescent="0.25">
      <c r="A66" s="154">
        <v>1</v>
      </c>
      <c r="B66" s="76" t="s">
        <v>215</v>
      </c>
      <c r="C66" s="155"/>
      <c r="D66" s="76"/>
      <c r="E66" s="76"/>
      <c r="F66" s="76"/>
      <c r="G66" s="76"/>
      <c r="H66" s="76"/>
      <c r="J66" s="76"/>
    </row>
    <row r="67" spans="1:10" s="118" customFormat="1" ht="18.75" x14ac:dyDescent="0.25">
      <c r="A67" s="154">
        <v>2</v>
      </c>
      <c r="B67" s="76" t="s">
        <v>216</v>
      </c>
      <c r="C67" s="76"/>
      <c r="D67" s="76"/>
      <c r="E67" s="76"/>
      <c r="F67" s="76"/>
      <c r="G67" s="76"/>
      <c r="H67" s="76"/>
      <c r="J67" s="76"/>
    </row>
    <row r="68" spans="1:10" s="118" customFormat="1" ht="18.75" x14ac:dyDescent="0.25">
      <c r="A68" s="154">
        <v>3</v>
      </c>
      <c r="B68" s="76" t="s">
        <v>217</v>
      </c>
      <c r="C68" s="76"/>
      <c r="D68" s="76"/>
      <c r="E68" s="76"/>
      <c r="F68" s="76"/>
      <c r="G68" s="76"/>
      <c r="H68" s="76"/>
      <c r="J68" s="76"/>
    </row>
    <row r="69" spans="1:10" s="118" customFormat="1" x14ac:dyDescent="0.25">
      <c r="B69" s="76" t="s">
        <v>218</v>
      </c>
      <c r="C69" s="76"/>
      <c r="D69" s="76"/>
      <c r="E69" s="76"/>
      <c r="F69" s="76"/>
      <c r="G69" s="76"/>
      <c r="H69" s="76"/>
      <c r="J69" s="76"/>
    </row>
    <row r="70" spans="1:10" s="118" customFormat="1" x14ac:dyDescent="0.25">
      <c r="A70" s="156"/>
      <c r="B70" s="157" t="s">
        <v>219</v>
      </c>
      <c r="C70" s="157"/>
      <c r="D70" s="76"/>
      <c r="E70" s="76"/>
      <c r="F70" s="76"/>
      <c r="G70" s="76"/>
      <c r="H70" s="76"/>
      <c r="J70" s="76"/>
    </row>
    <row r="71" spans="1:10" s="118" customFormat="1" x14ac:dyDescent="0.25">
      <c r="A71" s="304"/>
      <c r="B71" s="305" t="s">
        <v>457</v>
      </c>
      <c r="C71" s="305"/>
      <c r="D71" s="76"/>
      <c r="E71" s="76"/>
      <c r="F71" s="76"/>
      <c r="G71" s="76"/>
      <c r="H71" s="76"/>
      <c r="J71" s="76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61" orientation="portrait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83EE-D296-4FD8-81AE-E311E033AD67}">
  <sheetPr>
    <pageSetUpPr fitToPage="1"/>
  </sheetPr>
  <dimension ref="A1"/>
  <sheetViews>
    <sheetView zoomScale="90" zoomScaleNormal="90" workbookViewId="0">
      <selection activeCell="T22" sqref="T22"/>
    </sheetView>
  </sheetViews>
  <sheetFormatPr defaultRowHeight="15" x14ac:dyDescent="0.25"/>
  <cols>
    <col min="1" max="1" width="6" customWidth="1"/>
  </cols>
  <sheetData>
    <row r="1" spans="1:1" x14ac:dyDescent="0.25">
      <c r="A1" s="117" t="s">
        <v>180</v>
      </c>
    </row>
  </sheetData>
  <printOptions horizontalCentered="1"/>
  <pageMargins left="0.25" right="0.25" top="0.5" bottom="0.5" header="0.25" footer="0.25"/>
  <pageSetup scale="23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98569-627B-4384-84C3-C3FC481BC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E0302-457B-45C8-8F5A-7649E586AC59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  <ds:schemaRef ds:uri="d3533485-01ac-4c85-a144-d07c02817ce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fc4548d-ff52-42f9-a254-3bffe5157158"/>
    <ds:schemaRef ds:uri="1ee868c9-5247-4011-927d-9c68ed1e53dd"/>
  </ds:schemaRefs>
</ds:datastoreItem>
</file>

<file path=customXml/itemProps3.xml><?xml version="1.0" encoding="utf-8"?>
<ds:datastoreItem xmlns:ds="http://schemas.openxmlformats.org/officeDocument/2006/customXml" ds:itemID="{53E73049-A103-4F8F-98E4-5960E979D8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TO6 C1 All Rate Base Adjs</vt:lpstr>
      <vt:lpstr>Pg2 BK-1 Comparison TO6 C1 </vt:lpstr>
      <vt:lpstr>Pg3 BK-1 TO6 C1_Revised</vt:lpstr>
      <vt:lpstr>Pg4 BK-1 TO6 C1_As Filed</vt:lpstr>
      <vt:lpstr>Pg5 Rev Stmt AV</vt:lpstr>
      <vt:lpstr>Pg6 True-Up Stmt AV_As Filed</vt:lpstr>
      <vt:lpstr>Pg7 TO6 C1 Int Calc</vt:lpstr>
      <vt:lpstr>FERC Interest Rates</vt:lpstr>
      <vt:lpstr>'Pg2 BK-1 Comparison TO6 C1 '!Print_Area</vt:lpstr>
      <vt:lpstr>'Pg4 BK-1 TO6 C1_As Filed'!Print_Area</vt:lpstr>
      <vt:lpstr>'Pg5 Rev Stmt AV'!Print_Area</vt:lpstr>
      <vt:lpstr>'Pg6 True-Up Stmt AV_As Filed'!Print_Area</vt:lpstr>
      <vt:lpstr>'Pg7 TO6 C1 Int Calc'!Print_Area</vt:lpstr>
    </vt:vector>
  </TitlesOfParts>
  <Company>Sempra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Jenny L.</dc:creator>
  <cp:lastModifiedBy>Pham, Jenny L.</cp:lastModifiedBy>
  <cp:lastPrinted>2026-06-09T22:14:20Z</cp:lastPrinted>
  <dcterms:created xsi:type="dcterms:W3CDTF">2025-05-23T23:49:08Z</dcterms:created>
  <dcterms:modified xsi:type="dcterms:W3CDTF">2026-06-09T22:14:52Z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0x010100A535CF2B8EB50246BC563305BEF1695D</vt:lpwstr>
  </property>
  <property fmtid="{D5CDD505-2E9C-101B-9397-08002B2CF9AE}" pid="3" name="MediaServiceImageTags">
    <vt:lpwstr/>
  </property>
  <property fmtid="{D5CDD505-2E9C-101B-9397-08002B2CF9AE}" pid="4" name="MSIP_Label_cd97076e-e5a9-49b1-9873-62b6e38f493d_Enabled">
    <vt:lpwstr>true</vt:lpwstr>
  </property>
  <property fmtid="{D5CDD505-2E9C-101B-9397-08002B2CF9AE}" pid="5" name="MSIP_Label_cd97076e-e5a9-49b1-9873-62b6e38f493d_SetDate">
    <vt:lpwstr>2026-06-02T19:14:06Z</vt:lpwstr>
  </property>
  <property fmtid="{D5CDD505-2E9C-101B-9397-08002B2CF9AE}" pid="6" name="MSIP_Label_cd97076e-e5a9-49b1-9873-62b6e38f493d_Method">
    <vt:lpwstr>Standard</vt:lpwstr>
  </property>
  <property fmtid="{D5CDD505-2E9C-101B-9397-08002B2CF9AE}" pid="7" name="MSIP_Label_cd97076e-e5a9-49b1-9873-62b6e38f493d_Name">
    <vt:lpwstr>IP-Internal</vt:lpwstr>
  </property>
  <property fmtid="{D5CDD505-2E9C-101B-9397-08002B2CF9AE}" pid="8" name="MSIP_Label_cd97076e-e5a9-49b1-9873-62b6e38f493d_SiteId">
    <vt:lpwstr>a2e7980c-11ea-4838-8f1a-2f497d8c4072</vt:lpwstr>
  </property>
  <property fmtid="{D5CDD505-2E9C-101B-9397-08002B2CF9AE}" pid="9" name="MSIP_Label_cd97076e-e5a9-49b1-9873-62b6e38f493d_ActionId">
    <vt:lpwstr>8cae3f2b-2d71-4d7c-ab14-b06ad20cef39</vt:lpwstr>
  </property>
  <property fmtid="{D5CDD505-2E9C-101B-9397-08002B2CF9AE}" pid="10" name="MSIP_Label_cd97076e-e5a9-49b1-9873-62b6e38f493d_ContentBits">
    <vt:lpwstr>0</vt:lpwstr>
  </property>
  <property fmtid="{D5CDD505-2E9C-101B-9397-08002B2CF9AE}" pid="11" name="MSIP_Label_cd97076e-e5a9-49b1-9873-62b6e38f493d_Tag">
    <vt:lpwstr>10, 3, 0, 1</vt:lpwstr>
  </property>
</Properties>
</file>