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90" documentId="8_{148AC967-67F3-47F9-BE80-EC28FC08D783}" xr6:coauthVersionLast="47" xr6:coauthVersionMax="47" xr10:uidLastSave="{18C35C0D-75F6-4AB6-B5BE-1ED664217574}"/>
  <bookViews>
    <workbookView xWindow="-28920" yWindow="-120" windowWidth="29040" windowHeight="15720" tabRatio="836" xr2:uid="{B7E9762C-F259-4827-B70B-C32B84D10149}"/>
  </bookViews>
  <sheets>
    <sheet name="Pg1 TO6 C2 All Rate Base Adjs" sheetId="5" r:id="rId1"/>
    <sheet name="Pg2 BK-1 Comparison TO6 C2" sheetId="13" r:id="rId2"/>
    <sheet name="Pg3 TO5 True-Up BK-1_Revised" sheetId="12" r:id="rId3"/>
    <sheet name="Pg4 TO5 True-Up BK-1_As Filed" sheetId="10" r:id="rId4"/>
    <sheet name="Pg5 Rev True-Up Stmt AV" sheetId="11" r:id="rId5"/>
    <sheet name="Pg6 True-Up Stmt AV_As Filed" sheetId="9" r:id="rId6"/>
    <sheet name="Pg7 TO6 C2 Int Calc" sheetId="4" r:id="rId7"/>
    <sheet name="FERC Interest Rates" sheetId="3" r:id="rId8"/>
  </sheets>
  <externalReferences>
    <externalReference r:id="rId9"/>
  </externalReferences>
  <definedNames>
    <definedName name="____May2007" localSheetId="7">{"2002Frcst","05Month",FALSE,"Frcst Format 2002"}</definedName>
    <definedName name="____May2007" localSheetId="0">{"2002Frcst","05Month",FALSE,"Frcst Format 2002"}</definedName>
    <definedName name="____May2007" localSheetId="1">{"2002Frcst","05Month",FALSE,"Frcst Format 2002"}</definedName>
    <definedName name="____May2007" localSheetId="2">{"2002Frcst","05Month",FALSE,"Frcst Format 2002"}</definedName>
    <definedName name="____May2007" localSheetId="3">{"2002Frcst","05Month",FALSE,"Frcst Format 2002"}</definedName>
    <definedName name="____May2007" localSheetId="4">{"2002Frcst","05Month",FALSE,"Frcst Format 2002"}</definedName>
    <definedName name="____May2007" localSheetId="5">{"2002Frcst","05Month",FALSE,"Frcst Format 2002"}</definedName>
    <definedName name="____May2007" localSheetId="6">{"2002Frcst","05Month",FALSE,"Frcst Format 2002"}</definedName>
    <definedName name="____May2007">{"2002Frcst","05Month",FALSE,"Frcst Format 2002"}</definedName>
    <definedName name="___May2007" localSheetId="7">{"2002Frcst","05Month",FALSE,"Frcst Format 2002"}</definedName>
    <definedName name="___May2007" localSheetId="0">{"2002Frcst","05Month",FALSE,"Frcst Format 2002"}</definedName>
    <definedName name="___May2007" localSheetId="1">{"2002Frcst","05Month",FALSE,"Frcst Format 2002"}</definedName>
    <definedName name="___May2007" localSheetId="2">{"2002Frcst","05Month",FALSE,"Frcst Format 2002"}</definedName>
    <definedName name="___May2007" localSheetId="3">{"2002Frcst","05Month",FALSE,"Frcst Format 2002"}</definedName>
    <definedName name="___May2007" localSheetId="4">{"2002Frcst","05Month",FALSE,"Frcst Format 2002"}</definedName>
    <definedName name="___May2007" localSheetId="5">{"2002Frcst","05Month",FALSE,"Frcst Format 2002"}</definedName>
    <definedName name="___May2007" localSheetId="6">{"2002Frcst","05Month",FALSE,"Frcst Format 2002"}</definedName>
    <definedName name="___May2007">{"2002Frcst","05Month",FALSE,"Frcst Format 2002"}</definedName>
    <definedName name="__FDS_HYPERLINK_TOGGLE_STATE__">"ON"</definedName>
    <definedName name="__May2007" localSheetId="7">{"2002Frcst","05Month",FALSE,"Frcst Format 2002"}</definedName>
    <definedName name="__May2007" localSheetId="0">{"2002Frcst","05Month",FALSE,"Frcst Format 2002"}</definedName>
    <definedName name="__May2007" localSheetId="1">{"2002Frcst","05Month",FALSE,"Frcst Format 2002"}</definedName>
    <definedName name="__May2007" localSheetId="2">{"2002Frcst","05Month",FALSE,"Frcst Format 2002"}</definedName>
    <definedName name="__May2007" localSheetId="3">{"2002Frcst","05Month",FALSE,"Frcst Format 2002"}</definedName>
    <definedName name="__May2007" localSheetId="4">{"2002Frcst","05Month",FALSE,"Frcst Format 2002"}</definedName>
    <definedName name="__May2007" localSheetId="5">{"2002Frcst","05Month",FALSE,"Frcst Format 2002"}</definedName>
    <definedName name="__May2007" localSheetId="6">{"2002Frcst","05Month",FALSE,"Frcst Format 2002"}</definedName>
    <definedName name="__May2007">{"2002Frcst","05Month",FALSE,"Frcst Format 2002"}</definedName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16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ay2007" localSheetId="7">{"2002Frcst","05Month",FALSE,"Frcst Format 2002"}</definedName>
    <definedName name="_May2007" localSheetId="0">{"2002Frcst","05Month",FALSE,"Frcst Format 2002"}</definedName>
    <definedName name="_May2007" localSheetId="1">{"2002Frcst","05Month",FALSE,"Frcst Format 2002"}</definedName>
    <definedName name="_May2007" localSheetId="2">{"2002Frcst","05Month",FALSE,"Frcst Format 2002"}</definedName>
    <definedName name="_May2007" localSheetId="3">{"2002Frcst","05Month",FALSE,"Frcst Format 2002"}</definedName>
    <definedName name="_May2007" localSheetId="4">{"2002Frcst","05Month",FALSE,"Frcst Format 2002"}</definedName>
    <definedName name="_May2007" localSheetId="5">{"2002Frcst","05Month",FALSE,"Frcst Format 2002"}</definedName>
    <definedName name="_May2007" localSheetId="6">{"2002Frcst","05Month",FALSE,"Frcst Format 2002"}</definedName>
    <definedName name="_May2007">{"2002Frcst","05Month",FALSE,"Frcst Format 2002"}</definedName>
    <definedName name="_Order1">255</definedName>
    <definedName name="_Order2">255</definedName>
    <definedName name="abc">"3Q12KMQDU0T4XKGIPPUR4OEMV"</definedName>
    <definedName name="anscount">2</definedName>
    <definedName name="AS2DocOpenMode">"AS2DocumentEdit"</definedName>
    <definedName name="AS2HasNoAutoHeaderFooter">" "</definedName>
    <definedName name="AS2NamedRange">3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CBWorkbookPriority">-21190210</definedName>
    <definedName name="ddf" localSheetId="7">{"2002Frcst","06Month",FALSE,"Frcst Format 2002"}</definedName>
    <definedName name="ddf" localSheetId="0">{"2002Frcst","06Month",FALSE,"Frcst Format 2002"}</definedName>
    <definedName name="ddf" localSheetId="1">{"2002Frcst","06Month",FALSE,"Frcst Format 2002"}</definedName>
    <definedName name="ddf" localSheetId="2">{"2002Frcst","06Month",FALSE,"Frcst Format 2002"}</definedName>
    <definedName name="ddf" localSheetId="3">{"2002Frcst","06Month",FALSE,"Frcst Format 2002"}</definedName>
    <definedName name="ddf" localSheetId="4">{"2002Frcst","06Month",FALSE,"Frcst Format 2002"}</definedName>
    <definedName name="ddf" localSheetId="5">{"2002Frcst","06Month",FALSE,"Frcst Format 2002"}</definedName>
    <definedName name="ddf" localSheetId="6">{"2002Frcst","06Month",FALSE,"Frcst Format 2002"}</definedName>
    <definedName name="ddf">{"2002Frcst","06Month",FALSE,"Frcst Format 2002"}</definedName>
    <definedName name="ev.Calculation">-4105</definedName>
    <definedName name="ev.Initialized">FALSE</definedName>
    <definedName name="EV__LASTREFTIME__">39504.3191203704</definedName>
    <definedName name="hn.ExtDb">FALSE</definedName>
    <definedName name="hn.ModelType">"DEAL"</definedName>
    <definedName name="hn.ModelVersion">1</definedName>
    <definedName name="hn.NoUpload">0</definedName>
    <definedName name="HTML_Control1" localSheetId="7">{"'Attachment'!$A$1:$L$49"}</definedName>
    <definedName name="HTML_Control1" localSheetId="0">{"'Attachment'!$A$1:$L$49"}</definedName>
    <definedName name="HTML_Control1" localSheetId="1">{"'Attachment'!$A$1:$L$49"}</definedName>
    <definedName name="HTML_Control1" localSheetId="2">{"'Attachment'!$A$1:$L$49"}</definedName>
    <definedName name="HTML_Control1" localSheetId="3">{"'Attachment'!$A$1:$L$49"}</definedName>
    <definedName name="HTML_Control1" localSheetId="4">{"'Attachment'!$A$1:$L$49"}</definedName>
    <definedName name="HTML_Control1" localSheetId="5">{"'Attachment'!$A$1:$L$49"}</definedName>
    <definedName name="HTML_Control1" localSheetId="6">{"'Attachment'!$A$1:$L$49"}</definedName>
    <definedName name="HTML_Control1">{"'Attachment'!$A$1:$L$49"}</definedName>
    <definedName name="HTML_Control2" localSheetId="7">{"'Attachment'!$A$1:$L$49"}</definedName>
    <definedName name="HTML_Control2" localSheetId="0">{"'Attachment'!$A$1:$L$49"}</definedName>
    <definedName name="HTML_Control2" localSheetId="1">{"'Attachment'!$A$1:$L$49"}</definedName>
    <definedName name="HTML_Control2" localSheetId="2">{"'Attachment'!$A$1:$L$49"}</definedName>
    <definedName name="HTML_Control2" localSheetId="3">{"'Attachment'!$A$1:$L$49"}</definedName>
    <definedName name="HTML_Control2" localSheetId="4">{"'Attachment'!$A$1:$L$49"}</definedName>
    <definedName name="HTML_Control2" localSheetId="5">{"'Attachment'!$A$1:$L$49"}</definedName>
    <definedName name="HTML_Control2" localSheetId="6">{"'Attachment'!$A$1:$L$49"}</definedName>
    <definedName name="HTML_Control2">{"'Attachment'!$A$1:$L$49"}</definedName>
    <definedName name="HTML_Control3" localSheetId="7">{"'Attachment'!$A$1:$L$49"}</definedName>
    <definedName name="HTML_Control3" localSheetId="0">{"'Attachment'!$A$1:$L$49"}</definedName>
    <definedName name="HTML_Control3" localSheetId="1">{"'Attachment'!$A$1:$L$49"}</definedName>
    <definedName name="HTML_Control3" localSheetId="2">{"'Attachment'!$A$1:$L$49"}</definedName>
    <definedName name="HTML_Control3" localSheetId="3">{"'Attachment'!$A$1:$L$49"}</definedName>
    <definedName name="HTML_Control3" localSheetId="4">{"'Attachment'!$A$1:$L$49"}</definedName>
    <definedName name="HTML_Control3" localSheetId="5">{"'Attachment'!$A$1:$L$49"}</definedName>
    <definedName name="HTML_Control3" localSheetId="6">{"'Attachment'!$A$1:$L$49"}</definedName>
    <definedName name="HTML_Control3">{"'Attachment'!$A$1:$L$49"}</definedName>
    <definedName name="IQ_ACCOUNT_CHANGE">"c1449"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EMPLOYEES">"c6019"</definedName>
    <definedName name="IQ_AVG_INDUSTRY_REC">"c4455"</definedName>
    <definedName name="IQ_AVG_INDUSTRY_REC_NO">"c4454"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MP_EMPLOYEES">"c6020"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ROK_COMMISSION">"c3514"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EST">"c5624"</definedName>
    <definedName name="IQ_BV_HIGH_EST">"c5626"</definedName>
    <definedName name="IQ_BV_LOW_EST">"c5627"</definedName>
    <definedName name="IQ_BV_MEDIAN_EST">"c5625"</definedName>
    <definedName name="IQ_BV_NUM_EST">"c5628"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>"c111"</definedName>
    <definedName name="IQ_CAPEX_EST">"c3523"</definedName>
    <definedName name="IQ_CAPEX_EST_REUT">"c3969"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"c3460"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DS_ASK">"c6027"</definedName>
    <definedName name="IQ_CDS_BID">"c6026"</definedName>
    <definedName name="IQ_CDS_CURRENCY">"c6031"</definedName>
    <definedName name="IQ_CDS_EVAL_DATE">"c6029"</definedName>
    <definedName name="IQ_CDS_MID">"c6028"</definedName>
    <definedName name="IQ_CDS_NAME">"c6034"</definedName>
    <definedName name="IQ_CDS_TERM">"c6030"</definedName>
    <definedName name="IQ_CDS_TYPE">"c6025"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GUIDANCE">"c4279"</definedName>
    <definedName name="IQ_DISTRIBUTABLE_CASH_HIGH_EST">"c4280"</definedName>
    <definedName name="IQ_DISTRIBUTABLE_CASH_HIGH_GUIDANCE">"c4198"</definedName>
    <definedName name="IQ_DISTRIBUTABLE_CASH_LOW_EST">"c4281"</definedName>
    <definedName name="IQ_DISTRIBUTABLE_CASH_LOW_GUIDANCE">"c4238"</definedName>
    <definedName name="IQ_DISTRIBUTABLE_CASH_MEDIAN_EST">"c4282"</definedName>
    <definedName name="IQ_DISTRIBUTABLE_CASH_NUM_EST">"c4283"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GUIDANCE">"c4287"</definedName>
    <definedName name="IQ_DISTRIBUTABLE_CASH_SHARE_HIGH_EST">"c4288"</definedName>
    <definedName name="IQ_DISTRIBUTABLE_CASH_SHARE_HIGH_GUIDANCE">"c4199"</definedName>
    <definedName name="IQ_DISTRIBUTABLE_CASH_SHARE_LOW_EST">"c4289"</definedName>
    <definedName name="IQ_DISTRIBUTABLE_CASH_SHARE_LOW_GUIDANCE">"c4239"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TDDEV_EST">"c4294"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REUT">"c5333"</definedName>
    <definedName name="IQ_EBIT_EXCL_SBC">"c3082"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">"c6215"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S_AUTHORIZED_SHARES">"c5583"</definedName>
    <definedName name="IQ_ECS_AUTHORIZED_SHARES_ABS">"c5597"</definedName>
    <definedName name="IQ_ECS_CONVERT_FACTOR">"c5581"</definedName>
    <definedName name="IQ_ECS_CONVERT_FACTOR_ABS">"c5595"</definedName>
    <definedName name="IQ_ECS_CONVERT_INTO">"c5580"</definedName>
    <definedName name="IQ_ECS_CONVERT_INTO_ABS">"c5594"</definedName>
    <definedName name="IQ_ECS_CONVERT_TYPE">"c5579"</definedName>
    <definedName name="IQ_ECS_CONVERT_TYPE_ABS">"c5593"</definedName>
    <definedName name="IQ_ECS_INACTIVE_DATE">"c5576"</definedName>
    <definedName name="IQ_ECS_INACTIVE_DATE_ABS">"c5590"</definedName>
    <definedName name="IQ_ECS_NAME">"c5571"</definedName>
    <definedName name="IQ_ECS_NAME_ABS">"c5585"</definedName>
    <definedName name="IQ_ECS_NUM_SHAREHOLDERS">"c5584"</definedName>
    <definedName name="IQ_ECS_NUM_SHAREHOLDERS_ABS">"c5598"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SHARES_OUT_BS_DATE">"c5572"</definedName>
    <definedName name="IQ_ECS_SHARES_OUT_BS_DATE_ABS">"c5586"</definedName>
    <definedName name="IQ_ECS_SHARES_OUT_FILING_DATE">"c5573"</definedName>
    <definedName name="IQ_ECS_SHARES_OUT_FILING_DATE_ABS">"c5587"</definedName>
    <definedName name="IQ_ECS_START_DATE">"c5575"</definedName>
    <definedName name="IQ_ECS_START_DATE_ABS">"c5589"</definedName>
    <definedName name="IQ_ECS_TYPE">"c5574"</definedName>
    <definedName name="IQ_ECS_TYPE_ABS">"c5588"</definedName>
    <definedName name="IQ_ECS_VOTING">"c5582"</definedName>
    <definedName name="IQ_ECS_VOTING_ABS">"c5596"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BOTTOM_UP">"c5489"</definedName>
    <definedName name="IQ_EPS_EST_BOTTOM_UP_REUT">"c5497"</definedName>
    <definedName name="IQ_EPS_EST_REUT">"c5453"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REUT">"c5389"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REUT">"c5326"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REUT">"c5396"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BV">"c5630"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SHARE_DIFF">"c4147"</definedName>
    <definedName name="IQ_EST_BV_SHARE_SURPRISE_PERCENT">"c4148"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REUT">"c3891"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HARE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_REUT">"c5425"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GUIDANCE">"c4436"</definedName>
    <definedName name="IQ_FFO_ADJ_HIGH_EST">"c4437"</definedName>
    <definedName name="IQ_FFO_ADJ_HIGH_GUIDANCE">"c4202"</definedName>
    <definedName name="IQ_FFO_ADJ_LOW_EST">"c4438"</definedName>
    <definedName name="IQ_FFO_ADJ_LOW_GUIDANCE">"c4242"</definedName>
    <definedName name="IQ_FFO_ADJ_MEDIAN_EST">"c4439"</definedName>
    <definedName name="IQ_FFO_ADJ_NUM_EST">"c4440"</definedName>
    <definedName name="IQ_FFO_ADJ_STDDEV_EST">"c4441"</definedName>
    <definedName name="IQ_FFO_EST">"c418"</definedName>
    <definedName name="IQ_FFO_EST_REUT">"c3837"</definedName>
    <definedName name="IQ_FFO_GUIDANCE">"c4443"</definedName>
    <definedName name="IQ_FFO_HIGH_EST">"c419"</definedName>
    <definedName name="IQ_FFO_HIGH_EST_REUT">"c3839"</definedName>
    <definedName name="IQ_FFO_HIGH_GUIDANCE">"c4184"</definedName>
    <definedName name="IQ_FFO_LOW_EST">"c420"</definedName>
    <definedName name="IQ_FFO_LOW_EST_REUT">"c3840"</definedName>
    <definedName name="IQ_FFO_LOW_GUIDANCE">"c4224"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HARE_EST">"c4445"</definedName>
    <definedName name="IQ_FFO_SHARE_GUIDANCE">"c4447"</definedName>
    <definedName name="IQ_FFO_SHARE_HIGH_EST">"c4448"</definedName>
    <definedName name="IQ_FFO_SHARE_HIGH_GUIDANCE">"c4203"</definedName>
    <definedName name="IQ_FFO_SHARE_LOW_EST">"c4449"</definedName>
    <definedName name="IQ_FFO_SHARE_LOW_GUIDANCE">"c4243"</definedName>
    <definedName name="IQ_FFO_SHARE_MEDIAN_EST">"c4450"</definedName>
    <definedName name="IQ_FFO_SHARE_NUM_EST">"c4451"</definedName>
    <definedName name="IQ_FFO_SHARE_STDDEV_EST">"c4452"</definedName>
    <definedName name="IQ_FFO_STDDEV_EST">"c422"</definedName>
    <definedName name="IQ_FFO_STDDEV_EST_REUT">"c3842"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ANCING_OBLIG_CURRENT">"c6190"</definedName>
    <definedName name="IQ_FINANCING_OBLIG_NON_CURRENT">"c6191"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DAYS_REV_OUT">"c5993"</definedName>
    <definedName name="IQ_HC_EQUIV_ADMISSIONS_GROWTH">"c5998"</definedName>
    <definedName name="IQ_HC_EQUIVALENT_ADMISSIONS">"c5958"</definedName>
    <definedName name="IQ_HC_EQUIVALENT_ADMISSIONS_SF">"c6007"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SALARIES_PCT_REV">"c5970"</definedName>
    <definedName name="IQ_HC_SUPPLIES_PCT_REV">"c5971"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IGH_TARGET_PRICE">"c1651"</definedName>
    <definedName name="IQ_HIGH_TARGET_PRICE_REUT">"c5317"</definedName>
    <definedName name="IQ_HIGHPRICE">"c545"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">"c6225"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43052.9034953704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STDDEV_EST">"c5611"</definedName>
    <definedName name="IQ_NAV_SHARE_STDDEV_EST_REUT">"c5619"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REUT">"c3976"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REUT">"c5368"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_REUT">"c5375"</definedName>
    <definedName name="IQ_NI_GW_GUIDANCE">"c4471"</definedName>
    <definedName name="IQ_NI_GW_HIGH_EST_REUT">"c5377"</definedName>
    <definedName name="IQ_NI_GW_HIGH_GUIDANCE">"c4178"</definedName>
    <definedName name="IQ_NI_GW_LOW_EST_REUT">"c5378"</definedName>
    <definedName name="IQ_NI_GW_LOW_GUIDANCE">"c4218"</definedName>
    <definedName name="IQ_NI_GW_MEDIAN_EST_REUT">"c5376"</definedName>
    <definedName name="IQ_NI_GW_NUM_EST_REUT">"c5379"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>"c850"</definedName>
    <definedName name="IQ_OPER_INC_EST">"c1688"</definedName>
    <definedName name="IQ_OPER_INC_EST_REUT">"c5340"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>"c6240"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"c3966"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ICE_CFPS_FWD">"c2237"</definedName>
    <definedName name="IQ_PRICE_CFPS_FWD_REUT">"c4053"</definedName>
    <definedName name="IQ_PRICE_OVER_BVPS">"c1412"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ING_DATE">"c1613"</definedName>
    <definedName name="IQ_PRIMARY_EPS_TYPE">"c4498"</definedName>
    <definedName name="IQ_PRIMARY_EPS_TYPE_REUT">"c5481"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>"c1115"</definedName>
    <definedName name="IQ_RETURN_ASSETS_EST">"c3529"</definedName>
    <definedName name="IQ_RETURN_ASSETS_EST_REUT">"c3990"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>"c1120"</definedName>
    <definedName name="IQ_RETURN_EQUITY_EST">"c3535"</definedName>
    <definedName name="IQ_RETURN_EQUITY_EST_REUT">"c3983"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ACT_OR_EST">"c2214"</definedName>
    <definedName name="IQ_REVENUE_ACT_OR_EST_REUT">"c5461"</definedName>
    <definedName name="IQ_REVENUE_EST">"c1126"</definedName>
    <definedName name="IQ_REVENUE_EST_BOTTOM_UP">"c5488"</definedName>
    <definedName name="IQ_REVENUE_EST_BOTTOM_UP_REUT">"c5496"</definedName>
    <definedName name="IQ_REVENUE_EST_REUT">"c3634"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39620.6696064815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TDDEV_EST">"c4538"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OANS">"c5653"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sColHidden">FALSE</definedName>
    <definedName name="IsLTMColHidden">FALSE</definedName>
    <definedName name="July2007" localSheetId="7">{"2002Frcst","06Month",FALSE,"Frcst Format 2002"}</definedName>
    <definedName name="July2007" localSheetId="0">{"2002Frcst","06Month",FALSE,"Frcst Format 2002"}</definedName>
    <definedName name="July2007" localSheetId="1">{"2002Frcst","06Month",FALSE,"Frcst Format 2002"}</definedName>
    <definedName name="July2007" localSheetId="2">{"2002Frcst","06Month",FALSE,"Frcst Format 2002"}</definedName>
    <definedName name="July2007" localSheetId="3">{"2002Frcst","06Month",FALSE,"Frcst Format 2002"}</definedName>
    <definedName name="July2007" localSheetId="4">{"2002Frcst","06Month",FALSE,"Frcst Format 2002"}</definedName>
    <definedName name="July2007" localSheetId="5">{"2002Frcst","06Month",FALSE,"Frcst Format 2002"}</definedName>
    <definedName name="July2007" localSheetId="6">{"2002Frcst","06Month",FALSE,"Frcst Format 2002"}</definedName>
    <definedName name="July2007">{"2002Frcst","06Month",FALSE,"Frcst Format 2002"}</definedName>
    <definedName name="limcount">1</definedName>
    <definedName name="ListOffset">1</definedName>
    <definedName name="_xlnm.Print_Area" localSheetId="0">'Pg1 TO6 C2 All Rate Base Adjs'!$A$1:$G$27</definedName>
    <definedName name="_xlnm.Print_Area" localSheetId="1">'Pg2 BK-1 Comparison TO6 C2'!$A$1:$K$199</definedName>
    <definedName name="_xlnm.Print_Area" localSheetId="2">'Pg3 TO5 True-Up BK-1_Revised'!$A$1:$H$195</definedName>
    <definedName name="_xlnm.Print_Area" localSheetId="3">'Pg4 TO5 True-Up BK-1_As Filed'!$A$2:$H$192</definedName>
    <definedName name="_xlnm.Print_Area" localSheetId="4">'Pg5 Rev True-Up Stmt AV'!$A$1:$J$262</definedName>
    <definedName name="_xlnm.Print_Area" localSheetId="5">'Pg6 True-Up Stmt AV_As Filed'!$A$2:$J$262</definedName>
    <definedName name="_xlnm.Print_Area" localSheetId="6">'Pg7 TO6 C2 Int Calc'!$A$1:$I$59</definedName>
    <definedName name="rert" localSheetId="7">{"'Attachment'!$A$1:$L$49"}</definedName>
    <definedName name="rert" localSheetId="0">{"'Attachment'!$A$1:$L$49"}</definedName>
    <definedName name="rert" localSheetId="1">{"'Attachment'!$A$1:$L$49"}</definedName>
    <definedName name="rert" localSheetId="2">{"'Attachment'!$A$1:$L$49"}</definedName>
    <definedName name="rert" localSheetId="3">{"'Attachment'!$A$1:$L$49"}</definedName>
    <definedName name="rert" localSheetId="4">{"'Attachment'!$A$1:$L$49"}</definedName>
    <definedName name="rert" localSheetId="5">{"'Attachment'!$A$1:$L$49"}</definedName>
    <definedName name="rert" localSheetId="6">{"'Attachment'!$A$1:$L$49"}</definedName>
    <definedName name="rert">{"'Attachment'!$A$1:$L$49"}</definedName>
    <definedName name="RiskAfterRecalcMacro">"'10 Year Model.xls'!RiskSim"</definedName>
    <definedName name="RiskAfterSimMacro">""</definedName>
    <definedName name="RiskBeforeRecalcMacro">""</definedName>
    <definedName name="RiskBeforeSimMacro">""</definedName>
    <definedName name="RiskMultipleCPUSupportEnabled">FALSE</definedName>
    <definedName name="SAPBEXdnldView">"4QVAOUV97B9V54FSUZZTCBT7F"</definedName>
    <definedName name="SAPBEXhrIndnt">"Wide"</definedName>
    <definedName name="SAPBEXrevision">1</definedName>
    <definedName name="SAPBEXsysID">"BWP"</definedName>
    <definedName name="SAPBEXwbID">"3Y9K8GEQN19DC4O0QNCMECQOR"</definedName>
    <definedName name="SAPBEXwbID_1">"3XUXMIA5RU11H3RNT5ERG5LI3"</definedName>
    <definedName name="SAPsysID">"708C5W7SBKP804JT78WJ0JNKI"</definedName>
    <definedName name="SAPwbID">"ARS"</definedName>
    <definedName name="sencount">1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1000000000</definedName>
    <definedName name="TextRefCopyRangeCount">39</definedName>
    <definedName name="TP_Footer_User">"Melvin Williams"</definedName>
    <definedName name="TP_Footer_Version">"v3.00"</definedName>
    <definedName name="wrn.June2002." localSheetId="7">{"2002Frcst","06Month",FALSE,"Frcst Format 2002"}</definedName>
    <definedName name="wrn.June2002." localSheetId="0">{"2002Frcst","06Month",FALSE,"Frcst Format 2002"}</definedName>
    <definedName name="wrn.June2002." localSheetId="1">{"2002Frcst","06Month",FALSE,"Frcst Format 2002"}</definedName>
    <definedName name="wrn.June2002." localSheetId="2">{"2002Frcst","06Month",FALSE,"Frcst Format 2002"}</definedName>
    <definedName name="wrn.June2002." localSheetId="3">{"2002Frcst","06Month",FALSE,"Frcst Format 2002"}</definedName>
    <definedName name="wrn.June2002." localSheetId="4">{"2002Frcst","06Month",FALSE,"Frcst Format 2002"}</definedName>
    <definedName name="wrn.June2002." localSheetId="5">{"2002Frcst","06Month",FALSE,"Frcst Format 2002"}</definedName>
    <definedName name="wrn.June2002." localSheetId="6">{"2002Frcst","06Month",FALSE,"Frcst Format 2002"}</definedName>
    <definedName name="wrn.June2002.">{"2002Frcst","06Month",FALSE,"Frcst Format 2002"}</definedName>
    <definedName name="wrn.May2002." localSheetId="7">{"2002Frcst","05Month",FALSE,"Frcst Format 2002"}</definedName>
    <definedName name="wrn.May2002." localSheetId="0">{"2002Frcst","05Month",FALSE,"Frcst Format 2002"}</definedName>
    <definedName name="wrn.May2002." localSheetId="1">{"2002Frcst","05Month",FALSE,"Frcst Format 2002"}</definedName>
    <definedName name="wrn.May2002." localSheetId="2">{"2002Frcst","05Month",FALSE,"Frcst Format 2002"}</definedName>
    <definedName name="wrn.May2002." localSheetId="3">{"2002Frcst","05Month",FALSE,"Frcst Format 2002"}</definedName>
    <definedName name="wrn.May2002." localSheetId="4">{"2002Frcst","05Month",FALSE,"Frcst Format 2002"}</definedName>
    <definedName name="wrn.May2002." localSheetId="5">{"2002Frcst","05Month",FALSE,"Frcst Format 2002"}</definedName>
    <definedName name="wrn.May2002." localSheetId="6">{"2002Frcst","05Month",FALSE,"Frcst Format 2002"}</definedName>
    <definedName name="wrn.May2002.">{"2002Frcst","05Month",FALSE,"Frcst Format 2002"}</definedName>
    <definedName name="XRefColumnsCount">1</definedName>
    <definedName name="XRefCopyRangeCount">1</definedName>
    <definedName name="XRefPasteRangeCount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3" i="13" l="1"/>
  <c r="G192" i="13"/>
  <c r="G194" i="13" s="1"/>
  <c r="G143" i="13" s="1"/>
  <c r="G181" i="13"/>
  <c r="G180" i="13"/>
  <c r="G179" i="13"/>
  <c r="G178" i="13"/>
  <c r="G182" i="13" s="1"/>
  <c r="G174" i="13"/>
  <c r="G188" i="13" s="1"/>
  <c r="G118" i="13" s="1"/>
  <c r="G173" i="13"/>
  <c r="G172" i="13"/>
  <c r="G171" i="13"/>
  <c r="E193" i="13"/>
  <c r="E192" i="13"/>
  <c r="E181" i="13"/>
  <c r="E180" i="13"/>
  <c r="I180" i="13" s="1"/>
  <c r="E179" i="13"/>
  <c r="E178" i="13"/>
  <c r="E174" i="13"/>
  <c r="E173" i="13"/>
  <c r="E172" i="13"/>
  <c r="E171" i="13"/>
  <c r="G187" i="13"/>
  <c r="G117" i="13" s="1"/>
  <c r="G186" i="13"/>
  <c r="G116" i="13" s="1"/>
  <c r="G175" i="13"/>
  <c r="E167" i="13"/>
  <c r="I193" i="13"/>
  <c r="I181" i="13"/>
  <c r="I174" i="13"/>
  <c r="G152" i="13"/>
  <c r="E152" i="13"/>
  <c r="G149" i="13"/>
  <c r="G148" i="13"/>
  <c r="E149" i="13"/>
  <c r="E148" i="13"/>
  <c r="E150" i="13" s="1"/>
  <c r="E72" i="13" s="1"/>
  <c r="G144" i="13"/>
  <c r="E144" i="13"/>
  <c r="I144" i="13" s="1"/>
  <c r="G138" i="13"/>
  <c r="G137" i="13"/>
  <c r="E138" i="13"/>
  <c r="E137" i="13"/>
  <c r="G134" i="13"/>
  <c r="I134" i="13" s="1"/>
  <c r="G133" i="13"/>
  <c r="G132" i="13"/>
  <c r="E134" i="13"/>
  <c r="E133" i="13"/>
  <c r="E135" i="13" s="1"/>
  <c r="E132" i="13"/>
  <c r="G128" i="13"/>
  <c r="G127" i="13"/>
  <c r="G129" i="13" s="1"/>
  <c r="E128" i="13"/>
  <c r="E127" i="13"/>
  <c r="G123" i="13"/>
  <c r="G122" i="13"/>
  <c r="E123" i="13"/>
  <c r="E124" i="13" s="1"/>
  <c r="E122" i="13"/>
  <c r="G124" i="13"/>
  <c r="I152" i="13"/>
  <c r="I128" i="13"/>
  <c r="E111" i="13"/>
  <c r="G88" i="13"/>
  <c r="G87" i="13"/>
  <c r="G89" i="13" s="1"/>
  <c r="G84" i="13"/>
  <c r="G83" i="13"/>
  <c r="G85" i="13" s="1"/>
  <c r="G77" i="13"/>
  <c r="I77" i="13" s="1"/>
  <c r="E77" i="13"/>
  <c r="G76" i="13"/>
  <c r="E76" i="13"/>
  <c r="E78" i="13" s="1"/>
  <c r="G73" i="13"/>
  <c r="G70" i="13"/>
  <c r="E70" i="13"/>
  <c r="G63" i="13"/>
  <c r="E63" i="13"/>
  <c r="G59" i="13"/>
  <c r="G57" i="13"/>
  <c r="E59" i="13"/>
  <c r="E57" i="13"/>
  <c r="E54" i="13"/>
  <c r="G38" i="13"/>
  <c r="G37" i="13"/>
  <c r="G36" i="13"/>
  <c r="G35" i="13"/>
  <c r="G31" i="13"/>
  <c r="G27" i="13"/>
  <c r="G24" i="13"/>
  <c r="G22" i="13"/>
  <c r="G20" i="13"/>
  <c r="G18" i="13"/>
  <c r="G15" i="13"/>
  <c r="G13" i="13"/>
  <c r="G11" i="13"/>
  <c r="E38" i="13"/>
  <c r="E37" i="13"/>
  <c r="E36" i="13"/>
  <c r="E35" i="13"/>
  <c r="E24" i="13"/>
  <c r="E22" i="13"/>
  <c r="E20" i="13"/>
  <c r="E18" i="13"/>
  <c r="I18" i="13" s="1"/>
  <c r="E15" i="13"/>
  <c r="E13" i="13"/>
  <c r="E11" i="13"/>
  <c r="I39" i="13"/>
  <c r="B197" i="13"/>
  <c r="E188" i="13"/>
  <c r="E118" i="13" s="1"/>
  <c r="A171" i="13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K170" i="13"/>
  <c r="K171" i="13" s="1"/>
  <c r="K172" i="13" s="1"/>
  <c r="K173" i="13" s="1"/>
  <c r="K174" i="13" s="1"/>
  <c r="K175" i="13" s="1"/>
  <c r="K176" i="13" s="1"/>
  <c r="K177" i="13" s="1"/>
  <c r="K178" i="13" s="1"/>
  <c r="K179" i="13" s="1"/>
  <c r="K180" i="13" s="1"/>
  <c r="K181" i="13" s="1"/>
  <c r="K182" i="13" s="1"/>
  <c r="K183" i="13" s="1"/>
  <c r="K184" i="13" s="1"/>
  <c r="K185" i="13" s="1"/>
  <c r="K186" i="13" s="1"/>
  <c r="K187" i="13" s="1"/>
  <c r="K188" i="13" s="1"/>
  <c r="K189" i="13" s="1"/>
  <c r="K190" i="13" s="1"/>
  <c r="K191" i="13" s="1"/>
  <c r="K192" i="13" s="1"/>
  <c r="K193" i="13" s="1"/>
  <c r="K194" i="13" s="1"/>
  <c r="B164" i="13"/>
  <c r="B155" i="13"/>
  <c r="E129" i="13"/>
  <c r="A115" i="13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K114" i="13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K137" i="13" s="1"/>
  <c r="K138" i="13" s="1"/>
  <c r="K139" i="13" s="1"/>
  <c r="K140" i="13" s="1"/>
  <c r="K141" i="13" s="1"/>
  <c r="K142" i="13" s="1"/>
  <c r="K143" i="13" s="1"/>
  <c r="K144" i="13" s="1"/>
  <c r="K145" i="13" s="1"/>
  <c r="K146" i="13" s="1"/>
  <c r="K147" i="13" s="1"/>
  <c r="K148" i="13" s="1"/>
  <c r="K149" i="13" s="1"/>
  <c r="K150" i="13" s="1"/>
  <c r="K151" i="13" s="1"/>
  <c r="K152" i="13" s="1"/>
  <c r="B108" i="13"/>
  <c r="B98" i="13"/>
  <c r="E87" i="13"/>
  <c r="E83" i="13"/>
  <c r="K57" i="13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A57" i="13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B51" i="13"/>
  <c r="K11" i="13"/>
  <c r="K12" i="13" s="1"/>
  <c r="K13" i="13" s="1"/>
  <c r="K14" i="13" s="1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K38" i="13" s="1"/>
  <c r="K39" i="13" s="1"/>
  <c r="K40" i="13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G185" i="13" l="1"/>
  <c r="G189" i="13" s="1"/>
  <c r="I178" i="13"/>
  <c r="G115" i="13"/>
  <c r="E194" i="13"/>
  <c r="E143" i="13" s="1"/>
  <c r="E145" i="13" s="1"/>
  <c r="I192" i="13"/>
  <c r="E187" i="13"/>
  <c r="E117" i="13" s="1"/>
  <c r="I117" i="13" s="1"/>
  <c r="E182" i="13"/>
  <c r="I179" i="13"/>
  <c r="E186" i="13"/>
  <c r="E116" i="13" s="1"/>
  <c r="I116" i="13" s="1"/>
  <c r="E185" i="13"/>
  <c r="E115" i="13" s="1"/>
  <c r="I118" i="13"/>
  <c r="I173" i="13"/>
  <c r="I172" i="13"/>
  <c r="I171" i="13"/>
  <c r="E175" i="13"/>
  <c r="G145" i="13"/>
  <c r="G60" i="13" s="1"/>
  <c r="G61" i="13" s="1"/>
  <c r="I127" i="13"/>
  <c r="G135" i="13"/>
  <c r="I122" i="13"/>
  <c r="I124" i="13" s="1"/>
  <c r="I138" i="13"/>
  <c r="I188" i="13"/>
  <c r="I185" i="13"/>
  <c r="G150" i="13"/>
  <c r="G72" i="13" s="1"/>
  <c r="I72" i="13" s="1"/>
  <c r="I132" i="13"/>
  <c r="I194" i="13"/>
  <c r="I63" i="13"/>
  <c r="I182" i="13"/>
  <c r="I149" i="13"/>
  <c r="I148" i="13"/>
  <c r="I150" i="13" s="1"/>
  <c r="I137" i="13"/>
  <c r="I133" i="13"/>
  <c r="I135" i="13" s="1"/>
  <c r="I129" i="13"/>
  <c r="I123" i="13"/>
  <c r="G119" i="13"/>
  <c r="G140" i="13" s="1"/>
  <c r="G91" i="13"/>
  <c r="G74" i="13"/>
  <c r="I76" i="13"/>
  <c r="I143" i="13"/>
  <c r="I145" i="13" s="1"/>
  <c r="I57" i="13"/>
  <c r="G78" i="13"/>
  <c r="I87" i="13"/>
  <c r="I83" i="13"/>
  <c r="I70" i="13"/>
  <c r="I59" i="13"/>
  <c r="I35" i="13"/>
  <c r="I38" i="13"/>
  <c r="I36" i="13"/>
  <c r="I24" i="13"/>
  <c r="I15" i="13"/>
  <c r="I11" i="13"/>
  <c r="I37" i="13"/>
  <c r="I22" i="13"/>
  <c r="I20" i="13"/>
  <c r="G16" i="13"/>
  <c r="G25" i="13" s="1"/>
  <c r="E16" i="13"/>
  <c r="E25" i="13" s="1"/>
  <c r="I13" i="13"/>
  <c r="E60" i="13"/>
  <c r="E64" i="13"/>
  <c r="I187" i="13" l="1"/>
  <c r="E119" i="13"/>
  <c r="E140" i="13" s="1"/>
  <c r="E28" i="13" s="1"/>
  <c r="I186" i="13"/>
  <c r="I115" i="13"/>
  <c r="E189" i="13"/>
  <c r="I175" i="13"/>
  <c r="I119" i="13"/>
  <c r="G64" i="13"/>
  <c r="G65" i="13" s="1"/>
  <c r="G67" i="13" s="1"/>
  <c r="G28" i="13"/>
  <c r="G29" i="13" s="1"/>
  <c r="G32" i="13"/>
  <c r="G33" i="13" s="1"/>
  <c r="G80" i="13"/>
  <c r="G93" i="13" s="1"/>
  <c r="I16" i="13"/>
  <c r="I25" i="13" s="1"/>
  <c r="I78" i="13"/>
  <c r="E65" i="13"/>
  <c r="I64" i="13"/>
  <c r="E61" i="13"/>
  <c r="I61" i="13" s="1"/>
  <c r="I60" i="13"/>
  <c r="I189" i="13" l="1"/>
  <c r="I140" i="13"/>
  <c r="E32" i="13"/>
  <c r="I65" i="13"/>
  <c r="G40" i="13"/>
  <c r="G95" i="13" s="1"/>
  <c r="I28" i="13"/>
  <c r="E67" i="13"/>
  <c r="I67" i="13" s="1"/>
  <c r="I32" i="13" l="1"/>
  <c r="B194" i="12" l="1"/>
  <c r="B153" i="12"/>
  <c r="B97" i="12"/>
  <c r="E62" i="12"/>
  <c r="E58" i="12"/>
  <c r="E191" i="12"/>
  <c r="E141" i="12" s="1"/>
  <c r="E143" i="12" s="1"/>
  <c r="E185" i="12"/>
  <c r="E116" i="12" s="1"/>
  <c r="E184" i="12"/>
  <c r="E115" i="12" s="1"/>
  <c r="E183" i="12"/>
  <c r="E114" i="12" s="1"/>
  <c r="E182" i="12"/>
  <c r="E113" i="12" s="1"/>
  <c r="E179" i="12"/>
  <c r="E172" i="12"/>
  <c r="H168" i="12"/>
  <c r="H169" i="12" s="1"/>
  <c r="H170" i="12" s="1"/>
  <c r="H171" i="12" s="1"/>
  <c r="H172" i="12" s="1"/>
  <c r="H173" i="12" s="1"/>
  <c r="H174" i="12" s="1"/>
  <c r="H175" i="12" s="1"/>
  <c r="H176" i="12" s="1"/>
  <c r="H177" i="12" s="1"/>
  <c r="H178" i="12" s="1"/>
  <c r="H179" i="12" s="1"/>
  <c r="H180" i="12" s="1"/>
  <c r="H181" i="12" s="1"/>
  <c r="H182" i="12" s="1"/>
  <c r="H183" i="12" s="1"/>
  <c r="H184" i="12" s="1"/>
  <c r="H185" i="12" s="1"/>
  <c r="H186" i="12" s="1"/>
  <c r="H187" i="12" s="1"/>
  <c r="H188" i="12" s="1"/>
  <c r="H189" i="12" s="1"/>
  <c r="H190" i="12" s="1"/>
  <c r="H191" i="12" s="1"/>
  <c r="A168" i="12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H167" i="12"/>
  <c r="B161" i="12"/>
  <c r="E148" i="12"/>
  <c r="E71" i="12" s="1"/>
  <c r="E133" i="12"/>
  <c r="E127" i="12"/>
  <c r="E122" i="12"/>
  <c r="A113" i="12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H112" i="12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H133" i="12" s="1"/>
  <c r="H134" i="12" s="1"/>
  <c r="H135" i="12" s="1"/>
  <c r="H136" i="12" s="1"/>
  <c r="H137" i="12" s="1"/>
  <c r="H138" i="12" s="1"/>
  <c r="H139" i="12" s="1"/>
  <c r="H140" i="12" s="1"/>
  <c r="H141" i="12" s="1"/>
  <c r="H142" i="12" s="1"/>
  <c r="H143" i="12" s="1"/>
  <c r="H144" i="12" s="1"/>
  <c r="H145" i="12" s="1"/>
  <c r="H146" i="12" s="1"/>
  <c r="H147" i="12" s="1"/>
  <c r="H148" i="12" s="1"/>
  <c r="H149" i="12" s="1"/>
  <c r="H150" i="12" s="1"/>
  <c r="B106" i="12"/>
  <c r="E86" i="12"/>
  <c r="E82" i="12"/>
  <c r="E77" i="12"/>
  <c r="H56" i="12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A56" i="12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B50" i="12"/>
  <c r="E16" i="12"/>
  <c r="E25" i="12" s="1"/>
  <c r="H11" i="12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G251" i="11"/>
  <c r="G249" i="11"/>
  <c r="G248" i="11"/>
  <c r="G238" i="11"/>
  <c r="G217" i="11"/>
  <c r="G215" i="11"/>
  <c r="G214" i="11"/>
  <c r="G204" i="11"/>
  <c r="J196" i="11"/>
  <c r="J197" i="11" s="1"/>
  <c r="J198" i="11" s="1"/>
  <c r="J199" i="11" s="1"/>
  <c r="J200" i="11" s="1"/>
  <c r="J201" i="11" s="1"/>
  <c r="J202" i="11" s="1"/>
  <c r="J203" i="11" s="1"/>
  <c r="J204" i="11" s="1"/>
  <c r="J205" i="11" s="1"/>
  <c r="J206" i="11" s="1"/>
  <c r="J207" i="11" s="1"/>
  <c r="J208" i="11" s="1"/>
  <c r="J209" i="11" s="1"/>
  <c r="J210" i="11" s="1"/>
  <c r="J211" i="11" s="1"/>
  <c r="J212" i="11" s="1"/>
  <c r="J213" i="11" s="1"/>
  <c r="J214" i="11" s="1"/>
  <c r="J215" i="11" s="1"/>
  <c r="J216" i="11" s="1"/>
  <c r="J217" i="11" s="1"/>
  <c r="J218" i="11" s="1"/>
  <c r="J219" i="11" s="1"/>
  <c r="J220" i="11" s="1"/>
  <c r="J221" i="11" s="1"/>
  <c r="J222" i="11" s="1"/>
  <c r="J223" i="11" s="1"/>
  <c r="J224" i="11" s="1"/>
  <c r="J225" i="11" s="1"/>
  <c r="J226" i="11" s="1"/>
  <c r="J227" i="11" s="1"/>
  <c r="J228" i="11" s="1"/>
  <c r="J229" i="11" s="1"/>
  <c r="J230" i="11" s="1"/>
  <c r="J231" i="11" s="1"/>
  <c r="J232" i="11" s="1"/>
  <c r="J233" i="11" s="1"/>
  <c r="J234" i="11" s="1"/>
  <c r="J235" i="11" s="1"/>
  <c r="J236" i="11" s="1"/>
  <c r="J237" i="11" s="1"/>
  <c r="J238" i="11" s="1"/>
  <c r="J239" i="11" s="1"/>
  <c r="J240" i="11" s="1"/>
  <c r="J241" i="11" s="1"/>
  <c r="J242" i="11" s="1"/>
  <c r="J243" i="11" s="1"/>
  <c r="J244" i="11" s="1"/>
  <c r="J245" i="11" s="1"/>
  <c r="J246" i="11" s="1"/>
  <c r="J247" i="11" s="1"/>
  <c r="J248" i="11" s="1"/>
  <c r="J249" i="11" s="1"/>
  <c r="J250" i="11" s="1"/>
  <c r="J251" i="11" s="1"/>
  <c r="J252" i="11" s="1"/>
  <c r="J253" i="11" s="1"/>
  <c r="J254" i="11" s="1"/>
  <c r="J255" i="11" s="1"/>
  <c r="J256" i="11" s="1"/>
  <c r="J257" i="11" s="1"/>
  <c r="J258" i="11" s="1"/>
  <c r="J259" i="11" s="1"/>
  <c r="J260" i="11" s="1"/>
  <c r="A196" i="1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J195" i="11"/>
  <c r="G171" i="11"/>
  <c r="G170" i="11"/>
  <c r="G137" i="11"/>
  <c r="G136" i="11"/>
  <c r="A119" i="1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J118" i="11"/>
  <c r="J119" i="11" s="1"/>
  <c r="J120" i="11" s="1"/>
  <c r="J121" i="11" s="1"/>
  <c r="J122" i="11" s="1"/>
  <c r="J123" i="11" s="1"/>
  <c r="J124" i="11" s="1"/>
  <c r="J125" i="11" s="1"/>
  <c r="J126" i="11" s="1"/>
  <c r="J127" i="11" s="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J158" i="11" s="1"/>
  <c r="J159" i="11" s="1"/>
  <c r="J160" i="11" s="1"/>
  <c r="J161" i="11" s="1"/>
  <c r="J162" i="11" s="1"/>
  <c r="J163" i="11" s="1"/>
  <c r="J164" i="11" s="1"/>
  <c r="J165" i="11" s="1"/>
  <c r="J166" i="11" s="1"/>
  <c r="J167" i="11" s="1"/>
  <c r="J168" i="11" s="1"/>
  <c r="J169" i="11" s="1"/>
  <c r="J170" i="11" s="1"/>
  <c r="J171" i="11" s="1"/>
  <c r="J172" i="11" s="1"/>
  <c r="J173" i="11" s="1"/>
  <c r="J174" i="11" s="1"/>
  <c r="J175" i="11" s="1"/>
  <c r="J176" i="11" s="1"/>
  <c r="J177" i="11" s="1"/>
  <c r="J178" i="11" s="1"/>
  <c r="J179" i="11" s="1"/>
  <c r="J180" i="11" s="1"/>
  <c r="J181" i="11" s="1"/>
  <c r="J182" i="11" s="1"/>
  <c r="A118" i="11"/>
  <c r="J117" i="11"/>
  <c r="E99" i="11"/>
  <c r="C98" i="11"/>
  <c r="E86" i="11"/>
  <c r="C85" i="11"/>
  <c r="A80" i="1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79" i="11"/>
  <c r="J80" i="11" s="1"/>
  <c r="J81" i="11" s="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E62" i="11"/>
  <c r="C61" i="11"/>
  <c r="E49" i="11"/>
  <c r="C48" i="11"/>
  <c r="C47" i="11"/>
  <c r="G39" i="11"/>
  <c r="G36" i="11"/>
  <c r="G32" i="11"/>
  <c r="E85" i="11" s="1"/>
  <c r="G25" i="11"/>
  <c r="G27" i="11" s="1"/>
  <c r="E47" i="11" s="1"/>
  <c r="G17" i="11"/>
  <c r="C60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B5" i="11"/>
  <c r="B189" i="11" s="1"/>
  <c r="E189" i="10"/>
  <c r="E140" i="10" s="1"/>
  <c r="E142" i="10" s="1"/>
  <c r="E183" i="10"/>
  <c r="E115" i="10" s="1"/>
  <c r="E182" i="10"/>
  <c r="E114" i="10" s="1"/>
  <c r="E181" i="10"/>
  <c r="E113" i="10" s="1"/>
  <c r="E177" i="10"/>
  <c r="E170" i="10"/>
  <c r="H166" i="10"/>
  <c r="H167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E180" i="10"/>
  <c r="A166" i="10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H165" i="10"/>
  <c r="B159" i="10"/>
  <c r="E147" i="10"/>
  <c r="E77" i="10" s="1"/>
  <c r="E132" i="10"/>
  <c r="E126" i="10"/>
  <c r="E121" i="10"/>
  <c r="A112" i="10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H111" i="10"/>
  <c r="H112" i="10" s="1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B105" i="10"/>
  <c r="E86" i="10"/>
  <c r="E88" i="10" s="1"/>
  <c r="E82" i="10"/>
  <c r="E84" i="10" s="1"/>
  <c r="H57" i="10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56" i="10"/>
  <c r="A56" i="10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B50" i="10"/>
  <c r="H12" i="10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E17" i="10"/>
  <c r="E26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G251" i="9"/>
  <c r="G249" i="9"/>
  <c r="G248" i="9"/>
  <c r="G238" i="9"/>
  <c r="G217" i="9"/>
  <c r="G214" i="9"/>
  <c r="G204" i="9"/>
  <c r="G215" i="9"/>
  <c r="A196" i="9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J195" i="9"/>
  <c r="J196" i="9" s="1"/>
  <c r="J197" i="9" s="1"/>
  <c r="J198" i="9" s="1"/>
  <c r="J199" i="9" s="1"/>
  <c r="J200" i="9" s="1"/>
  <c r="J201" i="9" s="1"/>
  <c r="J202" i="9" s="1"/>
  <c r="J203" i="9" s="1"/>
  <c r="J204" i="9" s="1"/>
  <c r="J205" i="9" s="1"/>
  <c r="J206" i="9" s="1"/>
  <c r="J207" i="9" s="1"/>
  <c r="J208" i="9" s="1"/>
  <c r="J209" i="9" s="1"/>
  <c r="J210" i="9" s="1"/>
  <c r="J211" i="9" s="1"/>
  <c r="J212" i="9" s="1"/>
  <c r="J213" i="9" s="1"/>
  <c r="J214" i="9" s="1"/>
  <c r="J215" i="9" s="1"/>
  <c r="J216" i="9" s="1"/>
  <c r="J217" i="9" s="1"/>
  <c r="J218" i="9" s="1"/>
  <c r="J219" i="9" s="1"/>
  <c r="J220" i="9" s="1"/>
  <c r="J221" i="9" s="1"/>
  <c r="J222" i="9" s="1"/>
  <c r="J223" i="9" s="1"/>
  <c r="J224" i="9" s="1"/>
  <c r="J225" i="9" s="1"/>
  <c r="J226" i="9" s="1"/>
  <c r="J227" i="9" s="1"/>
  <c r="J228" i="9" s="1"/>
  <c r="J229" i="9" s="1"/>
  <c r="J230" i="9" s="1"/>
  <c r="J231" i="9" s="1"/>
  <c r="J232" i="9" s="1"/>
  <c r="J233" i="9" s="1"/>
  <c r="J234" i="9" s="1"/>
  <c r="J235" i="9" s="1"/>
  <c r="J236" i="9" s="1"/>
  <c r="J237" i="9" s="1"/>
  <c r="J238" i="9" s="1"/>
  <c r="J239" i="9" s="1"/>
  <c r="J240" i="9" s="1"/>
  <c r="J241" i="9" s="1"/>
  <c r="J242" i="9" s="1"/>
  <c r="J243" i="9" s="1"/>
  <c r="J244" i="9" s="1"/>
  <c r="J245" i="9" s="1"/>
  <c r="J246" i="9" s="1"/>
  <c r="J247" i="9" s="1"/>
  <c r="J248" i="9" s="1"/>
  <c r="J249" i="9" s="1"/>
  <c r="J250" i="9" s="1"/>
  <c r="J251" i="9" s="1"/>
  <c r="J252" i="9" s="1"/>
  <c r="J253" i="9" s="1"/>
  <c r="J254" i="9" s="1"/>
  <c r="J255" i="9" s="1"/>
  <c r="J256" i="9" s="1"/>
  <c r="J257" i="9" s="1"/>
  <c r="J258" i="9" s="1"/>
  <c r="J259" i="9" s="1"/>
  <c r="J260" i="9" s="1"/>
  <c r="G172" i="9"/>
  <c r="G171" i="9"/>
  <c r="G138" i="9"/>
  <c r="G137" i="9"/>
  <c r="A121" i="9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20" i="9"/>
  <c r="J119" i="9"/>
  <c r="J120" i="9" s="1"/>
  <c r="J121" i="9" s="1"/>
  <c r="J122" i="9" s="1"/>
  <c r="J123" i="9" s="1"/>
  <c r="J124" i="9" s="1"/>
  <c r="J125" i="9" s="1"/>
  <c r="J126" i="9" s="1"/>
  <c r="J127" i="9" s="1"/>
  <c r="J128" i="9" s="1"/>
  <c r="J129" i="9" s="1"/>
  <c r="J130" i="9" s="1"/>
  <c r="J131" i="9" s="1"/>
  <c r="J132" i="9" s="1"/>
  <c r="J133" i="9" s="1"/>
  <c r="J134" i="9" s="1"/>
  <c r="J135" i="9" s="1"/>
  <c r="J136" i="9" s="1"/>
  <c r="J137" i="9" s="1"/>
  <c r="J138" i="9" s="1"/>
  <c r="J139" i="9" s="1"/>
  <c r="J140" i="9" s="1"/>
  <c r="J141" i="9" s="1"/>
  <c r="J142" i="9" s="1"/>
  <c r="J143" i="9" s="1"/>
  <c r="J144" i="9" s="1"/>
  <c r="J145" i="9" s="1"/>
  <c r="J146" i="9" s="1"/>
  <c r="J147" i="9" s="1"/>
  <c r="J148" i="9" s="1"/>
  <c r="J149" i="9" s="1"/>
  <c r="J150" i="9" s="1"/>
  <c r="J151" i="9" s="1"/>
  <c r="J152" i="9" s="1"/>
  <c r="J153" i="9" s="1"/>
  <c r="J154" i="9" s="1"/>
  <c r="J155" i="9" s="1"/>
  <c r="J156" i="9" s="1"/>
  <c r="J157" i="9" s="1"/>
  <c r="J158" i="9" s="1"/>
  <c r="J159" i="9" s="1"/>
  <c r="J160" i="9" s="1"/>
  <c r="J161" i="9" s="1"/>
  <c r="J162" i="9" s="1"/>
  <c r="J163" i="9" s="1"/>
  <c r="J164" i="9" s="1"/>
  <c r="J165" i="9" s="1"/>
  <c r="J166" i="9" s="1"/>
  <c r="J167" i="9" s="1"/>
  <c r="J168" i="9" s="1"/>
  <c r="J169" i="9" s="1"/>
  <c r="J170" i="9" s="1"/>
  <c r="J171" i="9" s="1"/>
  <c r="J172" i="9" s="1"/>
  <c r="J173" i="9" s="1"/>
  <c r="J174" i="9" s="1"/>
  <c r="J175" i="9" s="1"/>
  <c r="J176" i="9" s="1"/>
  <c r="J177" i="9" s="1"/>
  <c r="J178" i="9" s="1"/>
  <c r="J179" i="9" s="1"/>
  <c r="J180" i="9" s="1"/>
  <c r="J181" i="9" s="1"/>
  <c r="J182" i="9" s="1"/>
  <c r="J183" i="9" s="1"/>
  <c r="A119" i="9"/>
  <c r="J118" i="9"/>
  <c r="E100" i="9"/>
  <c r="C99" i="9"/>
  <c r="C98" i="9"/>
  <c r="E87" i="9"/>
  <c r="C86" i="9"/>
  <c r="A82" i="9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81" i="9"/>
  <c r="J80" i="9"/>
  <c r="J81" i="9" s="1"/>
  <c r="J82" i="9" s="1"/>
  <c r="J83" i="9" s="1"/>
  <c r="J84" i="9" s="1"/>
  <c r="J85" i="9" s="1"/>
  <c r="J86" i="9" s="1"/>
  <c r="J87" i="9" s="1"/>
  <c r="J88" i="9" s="1"/>
  <c r="J89" i="9" s="1"/>
  <c r="J90" i="9" s="1"/>
  <c r="J91" i="9" s="1"/>
  <c r="J92" i="9" s="1"/>
  <c r="J93" i="9" s="1"/>
  <c r="J94" i="9" s="1"/>
  <c r="J95" i="9" s="1"/>
  <c r="J96" i="9" s="1"/>
  <c r="J97" i="9" s="1"/>
  <c r="J98" i="9" s="1"/>
  <c r="J99" i="9" s="1"/>
  <c r="J100" i="9" s="1"/>
  <c r="J101" i="9" s="1"/>
  <c r="J102" i="9" s="1"/>
  <c r="J103" i="9" s="1"/>
  <c r="E63" i="9"/>
  <c r="C62" i="9"/>
  <c r="C61" i="9"/>
  <c r="E50" i="9"/>
  <c r="C49" i="9"/>
  <c r="C48" i="9"/>
  <c r="G37" i="9"/>
  <c r="G40" i="9" s="1"/>
  <c r="C100" i="9" s="1"/>
  <c r="G33" i="9"/>
  <c r="E49" i="9" s="1"/>
  <c r="G26" i="9"/>
  <c r="G28" i="9" s="1"/>
  <c r="E85" i="9" s="1"/>
  <c r="G18" i="9"/>
  <c r="C85" i="9" s="1"/>
  <c r="J13" i="9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J50" i="9" s="1"/>
  <c r="J51" i="9" s="1"/>
  <c r="J52" i="9" s="1"/>
  <c r="J53" i="9" s="1"/>
  <c r="J54" i="9" s="1"/>
  <c r="J55" i="9" s="1"/>
  <c r="J56" i="9" s="1"/>
  <c r="J57" i="9" s="1"/>
  <c r="J58" i="9" s="1"/>
  <c r="J59" i="9" s="1"/>
  <c r="J60" i="9" s="1"/>
  <c r="J61" i="9" s="1"/>
  <c r="J62" i="9" s="1"/>
  <c r="J63" i="9" s="1"/>
  <c r="J64" i="9" s="1"/>
  <c r="J65" i="9" s="1"/>
  <c r="J66" i="9" s="1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J12" i="9"/>
  <c r="B6" i="9"/>
  <c r="B112" i="9" s="1"/>
  <c r="E117" i="12" l="1"/>
  <c r="E138" i="12" s="1"/>
  <c r="E28" i="12" s="1"/>
  <c r="E186" i="12"/>
  <c r="E63" i="12"/>
  <c r="E64" i="12" s="1"/>
  <c r="E59" i="12"/>
  <c r="E60" i="12" s="1"/>
  <c r="E66" i="12" s="1"/>
  <c r="E71" i="10"/>
  <c r="E73" i="10" s="1"/>
  <c r="E90" i="10"/>
  <c r="C97" i="11"/>
  <c r="B73" i="11"/>
  <c r="C63" i="9"/>
  <c r="C64" i="9" s="1"/>
  <c r="E86" i="9"/>
  <c r="C87" i="9"/>
  <c r="B74" i="9"/>
  <c r="C50" i="9"/>
  <c r="C51" i="9" s="1"/>
  <c r="D62" i="9" s="1"/>
  <c r="G62" i="9" s="1"/>
  <c r="B189" i="9"/>
  <c r="E48" i="11"/>
  <c r="C99" i="11"/>
  <c r="C100" i="11" s="1"/>
  <c r="D97" i="11" s="1"/>
  <c r="C86" i="11"/>
  <c r="E84" i="11"/>
  <c r="C49" i="11"/>
  <c r="C50" i="11"/>
  <c r="D47" i="11" s="1"/>
  <c r="C62" i="11"/>
  <c r="C63" i="11" s="1"/>
  <c r="C84" i="11"/>
  <c r="B111" i="11"/>
  <c r="E79" i="10"/>
  <c r="E92" i="10" s="1"/>
  <c r="E112" i="10"/>
  <c r="E116" i="10" s="1"/>
  <c r="E137" i="10" s="1"/>
  <c r="E184" i="10"/>
  <c r="E63" i="10"/>
  <c r="E64" i="10" s="1"/>
  <c r="E59" i="10"/>
  <c r="E60" i="10" s="1"/>
  <c r="D87" i="9"/>
  <c r="G87" i="9" s="1"/>
  <c r="D85" i="9"/>
  <c r="C88" i="9"/>
  <c r="C101" i="9"/>
  <c r="D99" i="9" s="1"/>
  <c r="G99" i="9" s="1"/>
  <c r="E48" i="9"/>
  <c r="D86" i="9"/>
  <c r="E32" i="12" l="1"/>
  <c r="E66" i="10"/>
  <c r="G86" i="9"/>
  <c r="G90" i="9" s="1"/>
  <c r="G200" i="9" s="1"/>
  <c r="G97" i="11"/>
  <c r="D98" i="11"/>
  <c r="G98" i="11" s="1"/>
  <c r="D49" i="11"/>
  <c r="G49" i="11" s="1"/>
  <c r="G47" i="11"/>
  <c r="D61" i="11"/>
  <c r="G61" i="11" s="1"/>
  <c r="G65" i="11" s="1"/>
  <c r="G156" i="11" s="1"/>
  <c r="D48" i="11"/>
  <c r="G48" i="11" s="1"/>
  <c r="D60" i="11"/>
  <c r="C87" i="11"/>
  <c r="D85" i="11" s="1"/>
  <c r="G85" i="11" s="1"/>
  <c r="D99" i="11"/>
  <c r="G99" i="11" s="1"/>
  <c r="G102" i="11" s="1"/>
  <c r="G234" i="11" s="1"/>
  <c r="D62" i="11"/>
  <c r="G62" i="11" s="1"/>
  <c r="E33" i="10"/>
  <c r="E34" i="10" s="1"/>
  <c r="E29" i="10"/>
  <c r="E30" i="10" s="1"/>
  <c r="D50" i="9"/>
  <c r="G50" i="9" s="1"/>
  <c r="D98" i="9"/>
  <c r="D48" i="9"/>
  <c r="G212" i="9"/>
  <c r="G206" i="9"/>
  <c r="G216" i="9" s="1"/>
  <c r="D49" i="9"/>
  <c r="G49" i="9" s="1"/>
  <c r="D61" i="9"/>
  <c r="D88" i="9"/>
  <c r="G85" i="9"/>
  <c r="D63" i="9"/>
  <c r="G63" i="9" s="1"/>
  <c r="G66" i="9" s="1"/>
  <c r="G157" i="9" s="1"/>
  <c r="D100" i="9"/>
  <c r="G100" i="9" s="1"/>
  <c r="G103" i="9" s="1"/>
  <c r="G234" i="9" s="1"/>
  <c r="E41" i="10" l="1"/>
  <c r="E94" i="10" s="1"/>
  <c r="G52" i="11"/>
  <c r="G122" i="11" s="1"/>
  <c r="G88" i="9"/>
  <c r="G224" i="9" s="1"/>
  <c r="G53" i="9"/>
  <c r="G123" i="9" s="1"/>
  <c r="D100" i="11"/>
  <c r="G60" i="11"/>
  <c r="G63" i="11" s="1"/>
  <c r="G180" i="11" s="1"/>
  <c r="D63" i="11"/>
  <c r="G168" i="11"/>
  <c r="G162" i="11"/>
  <c r="G172" i="11" s="1"/>
  <c r="D86" i="11"/>
  <c r="G86" i="11" s="1"/>
  <c r="G240" i="11"/>
  <c r="G250" i="11" s="1"/>
  <c r="G246" i="11"/>
  <c r="G89" i="11"/>
  <c r="G200" i="11" s="1"/>
  <c r="G100" i="11"/>
  <c r="G258" i="11" s="1"/>
  <c r="G128" i="11"/>
  <c r="G138" i="11" s="1"/>
  <c r="G134" i="11"/>
  <c r="D50" i="11"/>
  <c r="G50" i="11"/>
  <c r="G146" i="11" s="1"/>
  <c r="D84" i="11"/>
  <c r="D101" i="9"/>
  <c r="G98" i="9"/>
  <c r="G101" i="9" s="1"/>
  <c r="G258" i="9" s="1"/>
  <c r="D64" i="9"/>
  <c r="G61" i="9"/>
  <c r="G64" i="9" s="1"/>
  <c r="G181" i="9" s="1"/>
  <c r="G135" i="9"/>
  <c r="G129" i="9"/>
  <c r="G139" i="9" s="1"/>
  <c r="G240" i="9"/>
  <c r="G250" i="9" s="1"/>
  <c r="G246" i="9"/>
  <c r="G219" i="9"/>
  <c r="G222" i="9" s="1"/>
  <c r="G169" i="9"/>
  <c r="G163" i="9"/>
  <c r="G173" i="9" s="1"/>
  <c r="D51" i="9"/>
  <c r="G48" i="9"/>
  <c r="G51" i="9" s="1"/>
  <c r="G147" i="9" s="1"/>
  <c r="G226" i="9" l="1"/>
  <c r="G253" i="11"/>
  <c r="G256" i="11" s="1"/>
  <c r="G260" i="11" s="1"/>
  <c r="G206" i="11"/>
  <c r="G216" i="11" s="1"/>
  <c r="G212" i="11"/>
  <c r="D87" i="11"/>
  <c r="G84" i="11"/>
  <c r="G87" i="11" s="1"/>
  <c r="G224" i="11" s="1"/>
  <c r="G141" i="11"/>
  <c r="G144" i="11" s="1"/>
  <c r="G148" i="11" s="1"/>
  <c r="G175" i="11"/>
  <c r="G178" i="11" s="1"/>
  <c r="G182" i="11" s="1"/>
  <c r="G253" i="9"/>
  <c r="G256" i="9" s="1"/>
  <c r="G260" i="9" s="1"/>
  <c r="G142" i="9"/>
  <c r="G145" i="9" s="1"/>
  <c r="G149" i="9" s="1"/>
  <c r="G176" i="9"/>
  <c r="G179" i="9" s="1"/>
  <c r="G183" i="9" s="1"/>
  <c r="E31" i="12" l="1"/>
  <c r="E87" i="12"/>
  <c r="E27" i="12"/>
  <c r="E83" i="12"/>
  <c r="E72" i="12"/>
  <c r="G219" i="11"/>
  <c r="G222" i="11" s="1"/>
  <c r="G226" i="11" s="1"/>
  <c r="E88" i="12" l="1"/>
  <c r="E88" i="13"/>
  <c r="E33" i="12"/>
  <c r="E31" i="13"/>
  <c r="E84" i="12"/>
  <c r="E90" i="12" s="1"/>
  <c r="E84" i="13"/>
  <c r="E73" i="12"/>
  <c r="E79" i="12" s="1"/>
  <c r="E92" i="12" s="1"/>
  <c r="E73" i="13"/>
  <c r="E29" i="12"/>
  <c r="E27" i="13"/>
  <c r="I16" i="4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I31" i="13" l="1"/>
  <c r="E33" i="13"/>
  <c r="I33" i="13" s="1"/>
  <c r="I88" i="13"/>
  <c r="E89" i="13"/>
  <c r="I89" i="13" s="1"/>
  <c r="E40" i="12"/>
  <c r="E94" i="12" s="1"/>
  <c r="I27" i="13"/>
  <c r="E29" i="13"/>
  <c r="E74" i="13"/>
  <c r="I73" i="13"/>
  <c r="I84" i="13"/>
  <c r="E85" i="13"/>
  <c r="G12" i="5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11" i="5"/>
  <c r="G10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I10" i="4"/>
  <c r="I11" i="4" s="1"/>
  <c r="I12" i="4" s="1"/>
  <c r="I13" i="4" s="1"/>
  <c r="I14" i="4" s="1"/>
  <c r="I15" i="4" s="1"/>
  <c r="A10" i="4"/>
  <c r="A11" i="4" s="1"/>
  <c r="A12" i="4" s="1"/>
  <c r="A13" i="4" s="1"/>
  <c r="A14" i="4" s="1"/>
  <c r="A15" i="4" s="1"/>
  <c r="I85" i="13" l="1"/>
  <c r="E91" i="13"/>
  <c r="I91" i="13" s="1"/>
  <c r="I74" i="13"/>
  <c r="E80" i="13"/>
  <c r="I29" i="13"/>
  <c r="E40" i="13"/>
  <c r="I40" i="13" l="1"/>
  <c r="E93" i="13"/>
  <c r="I93" i="13" s="1"/>
  <c r="I80" i="13"/>
  <c r="E95" i="13" l="1"/>
  <c r="I95" i="13" s="1"/>
  <c r="D10" i="5" s="1"/>
  <c r="D16" i="4" s="1"/>
  <c r="F16" i="4" l="1"/>
  <c r="D19" i="4"/>
  <c r="D24" i="4"/>
  <c r="D18" i="4"/>
  <c r="G16" i="4"/>
  <c r="D26" i="4"/>
  <c r="D21" i="4"/>
  <c r="D27" i="4"/>
  <c r="D22" i="4"/>
  <c r="D20" i="4"/>
  <c r="D25" i="4"/>
  <c r="D17" i="4"/>
  <c r="D23" i="4"/>
  <c r="D52" i="4" l="1"/>
  <c r="H16" i="4"/>
  <c r="F17" i="4" s="1"/>
  <c r="G17" i="4" s="1"/>
  <c r="H17" i="4" s="1"/>
  <c r="F18" i="4" s="1"/>
  <c r="G18" i="4" l="1"/>
  <c r="H18" i="4"/>
  <c r="F19" i="4" s="1"/>
  <c r="G19" i="4" l="1"/>
  <c r="H19" i="4" s="1"/>
  <c r="F20" i="4" l="1"/>
  <c r="G20" i="4" l="1"/>
  <c r="H20" i="4" s="1"/>
  <c r="F21" i="4" l="1"/>
  <c r="G21" i="4" s="1"/>
  <c r="H21" i="4" l="1"/>
  <c r="F22" i="4" l="1"/>
  <c r="G22" i="4" s="1"/>
  <c r="H22" i="4" l="1"/>
  <c r="F23" i="4" l="1"/>
  <c r="G23" i="4" l="1"/>
  <c r="H23" i="4" s="1"/>
  <c r="F24" i="4" l="1"/>
  <c r="G24" i="4" l="1"/>
  <c r="H24" i="4" s="1"/>
  <c r="F25" i="4" l="1"/>
  <c r="G25" i="4" s="1"/>
  <c r="H25" i="4" l="1"/>
  <c r="F26" i="4" l="1"/>
  <c r="G26" i="4" l="1"/>
  <c r="H26" i="4" s="1"/>
  <c r="F27" i="4" l="1"/>
  <c r="G27" i="4" l="1"/>
  <c r="H27" i="4" s="1"/>
  <c r="F28" i="4" l="1"/>
  <c r="G28" i="4" l="1"/>
  <c r="H28" i="4" s="1"/>
  <c r="F29" i="4" l="1"/>
  <c r="G29" i="4" s="1"/>
  <c r="H29" i="4" l="1"/>
  <c r="F30" i="4" l="1"/>
  <c r="G30" i="4" s="1"/>
  <c r="H30" i="4" l="1"/>
  <c r="F31" i="4" l="1"/>
  <c r="G31" i="4" l="1"/>
  <c r="H31" i="4" s="1"/>
  <c r="F32" i="4" l="1"/>
  <c r="G32" i="4" l="1"/>
  <c r="H32" i="4" s="1"/>
  <c r="F33" i="4" l="1"/>
  <c r="G33" i="4" l="1"/>
  <c r="H33" i="4" s="1"/>
  <c r="F34" i="4" l="1"/>
  <c r="G34" i="4" l="1"/>
  <c r="H34" i="4" s="1"/>
  <c r="F35" i="4" l="1"/>
  <c r="G35" i="4" l="1"/>
  <c r="H35" i="4" s="1"/>
  <c r="F36" i="4" l="1"/>
  <c r="G36" i="4" l="1"/>
  <c r="H36" i="4" s="1"/>
  <c r="F37" i="4" l="1"/>
  <c r="G37" i="4" s="1"/>
  <c r="H37" i="4" l="1"/>
  <c r="F38" i="4" l="1"/>
  <c r="G38" i="4" s="1"/>
  <c r="H38" i="4" l="1"/>
  <c r="F39" i="4" l="1"/>
  <c r="G39" i="4" l="1"/>
  <c r="H39" i="4" s="1"/>
  <c r="F40" i="4" l="1"/>
  <c r="G40" i="4" l="1"/>
  <c r="H40" i="4" s="1"/>
  <c r="F41" i="4" l="1"/>
  <c r="G41" i="4" l="1"/>
  <c r="H41" i="4" s="1"/>
  <c r="F42" i="4" l="1"/>
  <c r="G42" i="4" l="1"/>
  <c r="H42" i="4" s="1"/>
  <c r="F43" i="4" l="1"/>
  <c r="G43" i="4" l="1"/>
  <c r="H43" i="4" s="1"/>
  <c r="F44" i="4" l="1"/>
  <c r="G44" i="4" l="1"/>
  <c r="H44" i="4" s="1"/>
  <c r="F45" i="4" l="1"/>
  <c r="G45" i="4" s="1"/>
  <c r="H45" i="4" l="1"/>
  <c r="F46" i="4" l="1"/>
  <c r="G46" i="4" s="1"/>
  <c r="H46" i="4" l="1"/>
  <c r="F47" i="4" l="1"/>
  <c r="G47" i="4" l="1"/>
  <c r="H47" i="4" s="1"/>
  <c r="F48" i="4" l="1"/>
  <c r="G48" i="4" l="1"/>
  <c r="H48" i="4" s="1"/>
  <c r="F49" i="4" l="1"/>
  <c r="G49" i="4" l="1"/>
  <c r="H49" i="4" s="1"/>
  <c r="F50" i="4" l="1"/>
  <c r="G50" i="4" l="1"/>
  <c r="H50" i="4" s="1"/>
  <c r="F51" i="4" l="1"/>
  <c r="G51" i="4" l="1"/>
  <c r="G52" i="4" s="1"/>
  <c r="D12" i="5" s="1"/>
  <c r="D14" i="5" s="1"/>
  <c r="D20" i="5" l="1"/>
  <c r="D16" i="5"/>
  <c r="D18" i="5" s="1"/>
  <c r="H51" i="4"/>
  <c r="D22" i="5" l="1"/>
</calcChain>
</file>

<file path=xl/sharedStrings.xml><?xml version="1.0" encoding="utf-8"?>
<sst xmlns="http://schemas.openxmlformats.org/spreadsheetml/2006/main" count="1652" uniqueCount="439">
  <si>
    <t>SAN DIEGO GAS &amp; ELECTRIC COMPANY</t>
  </si>
  <si>
    <t>Statement AV</t>
  </si>
  <si>
    <t>Cost of Capital and Fair Rate of Return</t>
  </si>
  <si>
    <t>($1,000)</t>
  </si>
  <si>
    <t>Line</t>
  </si>
  <si>
    <t>FERC Form 1</t>
  </si>
  <si>
    <t>No.</t>
  </si>
  <si>
    <t>Page; Line; Col.</t>
  </si>
  <si>
    <t>Amounts</t>
  </si>
  <si>
    <t>Reference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</si>
  <si>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</si>
  <si>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</si>
  <si>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</si>
  <si>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</si>
  <si>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</si>
  <si>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</si>
  <si>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</si>
  <si>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</si>
  <si>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</si>
  <si>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</si>
  <si>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</si>
  <si>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</si>
  <si>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</si>
  <si>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</si>
  <si>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</si>
  <si>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</si>
  <si>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</si>
  <si>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</si>
  <si>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</si>
  <si>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</si>
  <si>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</si>
  <si>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</si>
  <si>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>Cost of Long-Term Debt:</t>
  </si>
  <si>
    <t>Return on Common Equity:</t>
  </si>
  <si>
    <t>(a)</t>
  </si>
  <si>
    <t>(b)</t>
  </si>
  <si>
    <t>Cap. Struct.</t>
  </si>
  <si>
    <t>Cost of</t>
  </si>
  <si>
    <t>Weighted</t>
  </si>
  <si>
    <t>Weighted Cost of Capital:</t>
  </si>
  <si>
    <t>Capital</t>
  </si>
  <si>
    <t>Cost of Capital</t>
  </si>
  <si>
    <t>Common Equity</t>
  </si>
  <si>
    <t xml:space="preserve">     Total Capital</t>
  </si>
  <si>
    <t>Shall be Zero for ROE Adder</t>
  </si>
  <si>
    <t>Cost of Common Equity Component (CAISO Participation ROE Adder):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</si>
  <si>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</si>
  <si>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</si>
  <si>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</si>
  <si>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</si>
  <si>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</si>
  <si>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</si>
  <si>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</si>
  <si>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</si>
  <si>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</si>
  <si>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</si>
  <si>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</si>
  <si>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</si>
  <si>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</si>
  <si>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</si>
  <si>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</si>
  <si>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</si>
  <si>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</si>
  <si>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</si>
  <si>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</si>
  <si>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</si>
  <si>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</si>
  <si>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</si>
  <si>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</si>
  <si>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</si>
  <si>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</si>
  <si>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</si>
  <si>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</si>
  <si>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</si>
  <si>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</si>
  <si>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>Line 12 + Line 25</t>
  </si>
  <si>
    <t>Line 30 + Line 31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</si>
  <si>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</si>
  <si>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</si>
  <si>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Line 46 Above</t>
  </si>
  <si>
    <t>C. Total Federal &amp; State Income Tax Rate:</t>
  </si>
  <si>
    <t>Shall be Zero for Incentive ROE Projects</t>
  </si>
  <si>
    <t xml:space="preserve">     D = Total Incentive ROE Project Transmission Rate Base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</si>
  <si>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</si>
  <si>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</si>
  <si>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</si>
  <si>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</si>
  <si>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</si>
  <si>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22</t>
  </si>
  <si>
    <t>D. Total Weighted Cost of Common Equity - CAISO Participation ROE Adder: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</si>
  <si>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</si>
  <si>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 xml:space="preserve"> </t>
  </si>
  <si>
    <t>Statement BK-1</t>
  </si>
  <si>
    <t>For the Base Period &amp; True-Up Period Ending December 31, 2024</t>
  </si>
  <si>
    <t>Transmission Operation &amp; Maintenance Expense</t>
  </si>
  <si>
    <t>Transmission Related A&amp;G Expense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</si>
  <si>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</si>
  <si>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</si>
  <si>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</si>
  <si>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</si>
  <si>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</si>
  <si>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</si>
  <si>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</si>
  <si>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</si>
  <si>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</si>
  <si>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</si>
  <si>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</si>
  <si>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</si>
  <si>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</si>
  <si>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</si>
  <si>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</si>
  <si>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</si>
  <si>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</si>
  <si>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</si>
  <si>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</si>
  <si>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</si>
  <si>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</si>
  <si>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</si>
  <si>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</si>
  <si>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</si>
  <si>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t>Blank lines that show up in the Formula Rate Spreadsheet will not be populated with any numbers absent a Section 205 filing to approve the blank lines.</t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</si>
  <si>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</si>
  <si>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</si>
  <si>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</si>
  <si>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</si>
  <si>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 xml:space="preserve">     Incentive ROE Project Return and Associated Income Taxes - Base ROE</t>
  </si>
  <si>
    <t>Line 3 x Line 4</t>
  </si>
  <si>
    <t>Line 7 x Line 8</t>
  </si>
  <si>
    <t>Incentive Transmission Plant Abandoned Project Cost Amortization Expense</t>
  </si>
  <si>
    <t>Statement AJ; Line 21</t>
  </si>
  <si>
    <t>Total Incentive Transmission Plant Abandoned Project Cost Rate Base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</si>
  <si>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</si>
  <si>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</si>
  <si>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</si>
  <si>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</si>
  <si>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</si>
  <si>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>Line 14 + Line 18 + Line 22</t>
  </si>
  <si>
    <t>Incentive Transmission Construction Work In Progress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</si>
  <si>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</si>
  <si>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</si>
  <si>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</si>
  <si>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</si>
  <si>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>Line 29 + Line 33</t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</si>
  <si>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</si>
  <si>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</si>
  <si>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The FERC approved incentives for each project will be tracked and shown separately by repeating the applicable lines. As a result, the data on this page may carryover to the next page.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</si>
  <si>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</si>
  <si>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</si>
  <si>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</si>
  <si>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</si>
  <si>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</si>
  <si>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</si>
  <si>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</si>
  <si>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</si>
  <si>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</si>
  <si>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</si>
  <si>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</si>
  <si>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</si>
  <si>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</si>
  <si>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</si>
  <si>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</si>
  <si>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</si>
  <si>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</si>
  <si>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</si>
  <si>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</si>
  <si>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</si>
  <si>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</si>
  <si>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</si>
  <si>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</si>
  <si>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</si>
  <si>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</si>
  <si>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</si>
  <si>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</si>
  <si>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</si>
  <si>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</si>
  <si>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</si>
  <si>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</si>
  <si>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</si>
  <si>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Unfunded Reserves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</si>
  <si>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</si>
  <si>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</si>
  <si>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</si>
  <si>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</si>
  <si>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</si>
  <si>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</si>
  <si>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</si>
  <si>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</si>
  <si>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</si>
  <si>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</si>
  <si>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</si>
  <si>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</si>
  <si>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</si>
  <si>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</si>
  <si>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</si>
  <si>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</si>
  <si>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</si>
  <si>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</si>
  <si>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</si>
  <si>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</si>
  <si>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</si>
  <si>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</si>
  <si>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</si>
  <si>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</si>
  <si>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</si>
  <si>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</si>
  <si>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</si>
  <si>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</si>
  <si>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Line 2 - Line 9</t>
  </si>
  <si>
    <t>Line 3 - Line 10</t>
  </si>
  <si>
    <t>Line 4 - Line 11</t>
  </si>
  <si>
    <t>Line 5 - Line 12</t>
  </si>
  <si>
    <t>Sum Lines 16 thru 19</t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</si>
  <si>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</si>
  <si>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</si>
  <si>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</si>
  <si>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</si>
  <si>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</si>
  <si>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23 - Line 24</t>
  </si>
  <si>
    <t>Transmission Related Municipal Franchise Fees Expenses</t>
  </si>
  <si>
    <t>Transmission Related Uncollectible Expense</t>
  </si>
  <si>
    <t>Source: https://www.ferc.gov/interest-calculation-rates-and-methodology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</si>
  <si>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</si>
  <si>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</si>
  <si>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</si>
  <si>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</si>
  <si>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</si>
  <si>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</si>
  <si>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</si>
  <si>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</si>
  <si>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</si>
  <si>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</si>
  <si>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</si>
  <si>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</si>
  <si>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</si>
  <si>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</si>
  <si>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</si>
  <si>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</si>
  <si>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</si>
  <si>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</si>
  <si>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</si>
  <si>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</si>
  <si>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</si>
  <si>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</si>
  <si>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</si>
  <si>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</si>
  <si>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</si>
  <si>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</si>
  <si>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</si>
  <si>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</si>
  <si>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</si>
  <si>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</si>
  <si>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</si>
  <si>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</si>
  <si>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</si>
  <si>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</si>
  <si>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</si>
  <si>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</si>
  <si>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</si>
  <si>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</si>
  <si>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</si>
  <si>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Estimated FERC Interest rates</t>
  </si>
  <si>
    <t>San Diego Gas &amp; Electric Company</t>
  </si>
  <si>
    <t>Description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</si>
  <si>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</si>
  <si>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</si>
  <si>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</si>
  <si>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</si>
  <si>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</si>
  <si>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</si>
  <si>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Line 6 x 1.0207%</t>
  </si>
  <si>
    <t>Line 6 + Line 8</t>
  </si>
  <si>
    <t>Line 10 + Line 12</t>
  </si>
  <si>
    <t>Derivation of Interest Expense on Other BTRR Adjustment Applicable to TO6 Cycle 2</t>
  </si>
  <si>
    <t>√</t>
  </si>
  <si>
    <t>Items in BOLD have changed for AFUDC adjustments resulting from TO6 settlement negotiations and capital related cost adjustments discovered as part of the Transmission Project Review process.</t>
  </si>
  <si>
    <t>A</t>
  </si>
  <si>
    <t>B</t>
  </si>
  <si>
    <t>C = A - B</t>
  </si>
  <si>
    <t>Difference</t>
  </si>
  <si>
    <t xml:space="preserve">Amounts  </t>
  </si>
  <si>
    <t xml:space="preserve">Amounts </t>
  </si>
  <si>
    <t>Incr (Decr)</t>
  </si>
  <si>
    <t>Revised TO6 C2</t>
  </si>
  <si>
    <r>
      <t xml:space="preserve">As Filed TO6 C2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</si>
  <si>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</si>
  <si>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t>Amounts for TO6 C2 are as filed in docket ER25-270-002.</t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</si>
  <si>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</si>
  <si>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</si>
  <si>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</si>
  <si>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</si>
  <si>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Derivation of Other BTRR Adjustment Applicable to TO6 Cycle 2</t>
  </si>
  <si>
    <t>Line 6 x 0.5510</t>
  </si>
  <si>
    <t xml:space="preserve"> Statement AV</t>
  </si>
  <si>
    <t>LTD = Long Term Debt</t>
  </si>
  <si>
    <t>Sum Lines 2 thru 6</t>
  </si>
  <si>
    <t>i = LTD interest</t>
  </si>
  <si>
    <t>Sum Lines 10 thru 14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</si>
  <si>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</si>
  <si>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</si>
  <si>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</si>
  <si>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</si>
  <si>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</si>
  <si>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</si>
  <si>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>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</si>
  <si>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</si>
  <si>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</si>
  <si>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</si>
  <si>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</si>
  <si>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</si>
  <si>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</si>
  <si>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</si>
  <si>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</si>
  <si>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</si>
  <si>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</si>
  <si>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>CS = Common Stock</t>
  </si>
  <si>
    <t>Sum Lines 25 thru 28</t>
  </si>
  <si>
    <t>TO5 Offer of Settlement; Section II.A.1.5.1</t>
  </si>
  <si>
    <t>(c)</t>
  </si>
  <si>
    <t>(d) = (b) x (c)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</si>
  <si>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</si>
  <si>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</si>
  <si>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Long-Term Debt</t>
  </si>
  <si>
    <t>Col. c = Line 17 Above</t>
  </si>
  <si>
    <t>Preferred Equity</t>
  </si>
  <si>
    <t>Col. c = Line 22 Above</t>
  </si>
  <si>
    <t>Col. c = Line 32 Above</t>
  </si>
  <si>
    <t>Total Capital</t>
  </si>
  <si>
    <t>Sum Lines 37 thru 39</t>
  </si>
  <si>
    <t>Cost of Equity Component (Preferred &amp; Common):</t>
  </si>
  <si>
    <t>Line 38 + Line 39; Col. d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</si>
  <si>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</si>
  <si>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Col. c = Line 45 Above</t>
  </si>
  <si>
    <t>Sum Lines 50 thru 52</t>
  </si>
  <si>
    <t>Incentive Cost of Equity Component (Preferred &amp; Common):</t>
  </si>
  <si>
    <t>Line 52; Col. d</t>
  </si>
  <si>
    <t>Amount is based upon December 31 balances.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</si>
  <si>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</si>
  <si>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</si>
  <si>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</si>
  <si>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</si>
  <si>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</si>
  <si>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Line 7 + Line 8;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</si>
  <si>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</si>
  <si>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</si>
  <si>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Col. c = Line 14 Above</t>
  </si>
  <si>
    <t>Line 21; Col. d</t>
  </si>
  <si>
    <t>SAN DIEGO GAS AND ELECTRIC COMPANY</t>
  </si>
  <si>
    <t>a. Federal Income Tax Component:</t>
  </si>
  <si>
    <t xml:space="preserve">     A = Sum of Preferred Stock and Return on Equity Component</t>
  </si>
  <si>
    <t>Page 1; Line 42</t>
  </si>
  <si>
    <t xml:space="preserve">     B = Trans. Amount of Other Federal Tax Adjustments</t>
  </si>
  <si>
    <t>AV-1A; Line17</t>
  </si>
  <si>
    <t>TO5 True-Up BK-1; Page 3; Line 27</t>
  </si>
  <si>
    <t xml:space="preserve">     FT = Federal Income Tax Rate</t>
  </si>
  <si>
    <t xml:space="preserve">                                                               (1 - ST)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</si>
  <si>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</si>
  <si>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</si>
  <si>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</si>
  <si>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</si>
  <si>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t>Page 1; Line 55</t>
  </si>
  <si>
    <t>Line 40 Above</t>
  </si>
  <si>
    <t>Line 42 Above</t>
  </si>
  <si>
    <t>Line 43 Above</t>
  </si>
  <si>
    <t>Line 46 + Line 59</t>
  </si>
  <si>
    <t>Page 1; Line 53</t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</si>
  <si>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</si>
  <si>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</si>
  <si>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</si>
  <si>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TO5 True-Up BK-1; Page 3; Line 32</t>
  </si>
  <si>
    <t>D. Total Incentive Weighted Cost of Capital:</t>
  </si>
  <si>
    <t>Page 2; Line 9</t>
  </si>
  <si>
    <t>Page 2; Line 24</t>
  </si>
  <si>
    <t>Page 3; Line 44</t>
  </si>
  <si>
    <t>Page 3; Line 57</t>
  </si>
  <si>
    <t>The Incentive Cost of Capital Rate calculation will be tracked and shown separately for each project. As a result, lines 1 through 66 will be repeated for each project.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</si>
  <si>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</si>
  <si>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A. Revenues:</t>
  </si>
  <si>
    <t>True-Up Stmt AH; Line 9</t>
  </si>
  <si>
    <t>True-Up Stmt AH; Line 31</t>
  </si>
  <si>
    <t>Negative of True-Up Stmt AH; Line 16</t>
  </si>
  <si>
    <t>True-up Statement AJ; Line 17</t>
  </si>
  <si>
    <t>True-up Statement AJ; Line 23</t>
  </si>
  <si>
    <t>True-up Statement AK; Line 5</t>
  </si>
  <si>
    <t>True-up Statement AK; Line 12</t>
  </si>
  <si>
    <t>True-Up Stmt AV; Page 3; Line 32</t>
  </si>
  <si>
    <t xml:space="preserve">Page 3; Line 27 </t>
  </si>
  <si>
    <t>True-Up Stmt AV; Page 3; Line 66</t>
  </si>
  <si>
    <t>Page 3; Line 27 - Line 10</t>
  </si>
  <si>
    <t xml:space="preserve">     End of Prior Year Revenues (PYRR EU) Excluding FF&amp;U</t>
  </si>
  <si>
    <t>Line 15 + Line 19 + Line 23 + (Sum Lines 25 thru 28)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</si>
  <si>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</si>
  <si>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True-Up Stmt AV; Page 4; Line 32</t>
  </si>
  <si>
    <t>Page 3; Line 32</t>
  </si>
  <si>
    <t>True-Up Stmt AV; Page 4; Line 66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</si>
  <si>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</si>
  <si>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</si>
  <si>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</si>
  <si>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Page 3; Line 37</t>
  </si>
  <si>
    <t xml:space="preserve">     Total Incentive Transmission Plant Abandoned Project Revenue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</si>
  <si>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</si>
  <si>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Page 3; Line 39</t>
  </si>
  <si>
    <t xml:space="preserve">     Total Incentive CWIP Revenue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</si>
  <si>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</si>
  <si>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</si>
  <si>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</si>
  <si>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Total Prior Year Revenues (PYRR) or Base Period Revenue is for 12 months ending the applicable cycle base period.</t>
  </si>
  <si>
    <t>TO5 Stmt AF Proration; Line 13; Col. 8</t>
  </si>
  <si>
    <t>True-Up Stmt AL; Line 5</t>
  </si>
  <si>
    <t>True-Up Stmt AL; Line 9</t>
  </si>
  <si>
    <t>True-Up Stmt AL; Line 19</t>
  </si>
  <si>
    <t>True-Up Stmt Misc; Line 5</t>
  </si>
  <si>
    <t>True-Up Stmt Misc; Line 7</t>
  </si>
  <si>
    <t>Total Transmission Rate Base</t>
  </si>
  <si>
    <t>Sum Lines 6, 11, 16, 22, 24, 25</t>
  </si>
  <si>
    <t>Line 35 + Line 36</t>
  </si>
  <si>
    <t>True-up Statement AD; Line 27</t>
  </si>
  <si>
    <t>True-up Statement AD; Line 29</t>
  </si>
  <si>
    <t>True-up Statement AD; Line 31</t>
  </si>
  <si>
    <t>True-up Statement AE; Line 11</t>
  </si>
  <si>
    <t>True-up Statement AE; Line 13</t>
  </si>
  <si>
    <t>True-up Statement AE; Line 15</t>
  </si>
  <si>
    <r>
      <t>B. Incentive Project Transmission Plant:</t>
    </r>
    <r>
      <rPr>
        <b/>
        <vertAlign val="superscript"/>
        <sz val="12"/>
        <rFont val="Times New Roman"/>
        <family val="1"/>
      </rPr>
      <t xml:space="preserve"> 1</t>
    </r>
  </si>
  <si>
    <t>The Incentive ROE Transmission Plant and depreciation reserve will be tracked and shown for each incentive project and lines 23 through 25 will be repeated for each project.</t>
  </si>
  <si>
    <t>Source: As Filed in TO6 Cycle 2 from the TO6 Offer of Settlement Filing; True-Up Stmt AV; ER25-270-002</t>
  </si>
  <si>
    <t>Source: As Filed TO6 Cycle 2 from the TO6 Offer of Settlement Filing; TO5 True-Up BK-1; ER25-270-002</t>
  </si>
  <si>
    <t>Rev True-Up Stmt AV; Page 3; Line 32</t>
  </si>
  <si>
    <t>Rev True-Up Stmt AV; Page 3; Line 66</t>
  </si>
  <si>
    <t>Rev True-Up Stmt AV; Page 4; Line 32</t>
  </si>
  <si>
    <t>Rev True-Up Stmt AV; Page 4; Line 66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</si>
  <si>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</si>
  <si>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</si>
  <si>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</si>
  <si>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B. Incentive Project Transmission Plant:</t>
    </r>
    <r>
      <rPr>
        <b/>
        <vertAlign val="superscript"/>
        <sz val="12"/>
        <rFont val="Times New Roman"/>
        <family val="1"/>
      </rPr>
      <t xml:space="preserve"> 2</t>
    </r>
  </si>
  <si>
    <t>Total BTRR Adjustment Including Franchise Fees Expense (CAISO)</t>
  </si>
  <si>
    <t>Total BTRR Adjustment Including FF&amp;U (Non CAISO)</t>
  </si>
  <si>
    <t>TO6 Cycle 2 Other BTRR Adjustments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</si>
  <si>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</si>
  <si>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Section C.5 of the Protocols provides a mechanism for SDG&amp;E to correct errors that affected the TU TRR in a previous Informational Filing. In the instant TO6 Cycle 3 Annual Informational Filing, SDG&amp;E is correcting its prior TO6 Cycle 2 filing for approximately ($2,074K), for a true-up to estimated funds associated with the CAISO Adder's impact on AFUDC and project charges inadvertently included in rate base in prior periods.</t>
  </si>
  <si>
    <t>BTRR Adjustment due to TO6 Cycle 2 All Rate Base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</si>
</sst>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  <numFmt numFmtId="167" formatCode="0.0000%"/>
    <numFmt numFmtId="168" formatCode="#,##0.0_);\(#,##0.0\)"/>
    <numFmt numFmtId="169" formatCode="_(&quot;$&quot;* #,##0,_);_(&quot;$&quot;* \(#,##0,\);_(&quot;$&quot;* &quot;-&quot;??_);_(@_)"/>
    <numFmt numFmtId="170" formatCode="&quot;$&quot;#,##0,_);[Red]\(&quot;$&quot;#,##0,\)"/>
    <numFmt numFmtId="171" formatCode="00000"/>
    <numFmt numFmtId="172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trike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u/>
      <vertAlign val="subscript"/>
      <sz val="12"/>
      <name val="Times New Roman"/>
      <family val="1"/>
    </font>
    <font>
      <b/>
      <u/>
      <sz val="12"/>
      <name val="Times New Roman"/>
      <family val="1"/>
    </font>
    <font>
      <b/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vertAlign val="super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trike/>
      <sz val="12"/>
      <color rgb="FFFF0000"/>
      <name val="Times New Roman"/>
      <family val="1"/>
    </font>
    <font>
      <b/>
      <sz val="12"/>
      <name val="Calibri"/>
      <family val="2"/>
    </font>
    <font>
      <b/>
      <vertAlign val="superscript"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2" fillId="3" borderId="0" xfId="0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165" fontId="2" fillId="3" borderId="0" xfId="0" applyNumberFormat="1" applyFont="1" applyFill="1" applyAlignment="1" applyProtection="1">
      <alignment vertical="center"/>
      <protection locked="0"/>
    </xf>
    <xf numFmtId="165" fontId="2" fillId="3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2" xfId="0" applyNumberFormat="1" applyFont="1" applyBorder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0" fontId="2" fillId="0" borderId="3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10" fontId="2" fillId="2" borderId="0" xfId="0" applyNumberFormat="1" applyFont="1" applyFill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10" fontId="2" fillId="2" borderId="0" xfId="0" applyNumberFormat="1" applyFont="1" applyFill="1" applyAlignment="1">
      <alignment vertical="center"/>
    </xf>
    <xf numFmtId="10" fontId="2" fillId="3" borderId="3" xfId="0" applyNumberFormat="1" applyFont="1" applyFill="1" applyBorder="1" applyAlignment="1">
      <alignment vertical="center"/>
    </xf>
    <xf numFmtId="10" fontId="2" fillId="4" borderId="0" xfId="0" applyNumberFormat="1" applyFont="1" applyFill="1" applyAlignment="1">
      <alignment horizontal="right" vertical="center"/>
    </xf>
    <xf numFmtId="10" fontId="2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center" vertical="center" wrapText="1"/>
    </xf>
    <xf numFmtId="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5" fontId="2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9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167" fontId="2" fillId="0" borderId="4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165" fontId="2" fillId="0" borderId="0" xfId="0" applyNumberFormat="1" applyFont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6" fontId="2" fillId="0" borderId="0" xfId="0" applyNumberFormat="1" applyFont="1" applyAlignment="1">
      <alignment horizontal="right" vertical="center"/>
    </xf>
    <xf numFmtId="164" fontId="2" fillId="0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164" fontId="2" fillId="0" borderId="3" xfId="0" quotePrefix="1" applyNumberFormat="1" applyFont="1" applyBorder="1" applyAlignment="1">
      <alignment horizontal="right" vertical="center"/>
    </xf>
    <xf numFmtId="164" fontId="2" fillId="0" borderId="0" xfId="0" quotePrefix="1" applyNumberFormat="1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164" fontId="2" fillId="2" borderId="0" xfId="0" quotePrefix="1" applyNumberFormat="1" applyFont="1" applyFill="1" applyAlignment="1">
      <alignment horizontal="right" vertical="center"/>
    </xf>
    <xf numFmtId="164" fontId="2" fillId="0" borderId="2" xfId="2" quotePrefix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3" fontId="2" fillId="0" borderId="0" xfId="0" applyNumberFormat="1" applyFont="1" applyAlignment="1">
      <alignment horizontal="right" vertical="center"/>
    </xf>
    <xf numFmtId="167" fontId="2" fillId="2" borderId="1" xfId="3" applyNumberFormat="1" applyFont="1" applyFill="1" applyBorder="1" applyAlignment="1">
      <alignment horizontal="right" vertical="center"/>
    </xf>
    <xf numFmtId="44" fontId="2" fillId="0" borderId="2" xfId="2" applyFont="1" applyFill="1" applyBorder="1" applyAlignment="1">
      <alignment horizontal="right" vertical="center"/>
    </xf>
    <xf numFmtId="44" fontId="2" fillId="0" borderId="0" xfId="2" applyFont="1" applyFill="1" applyBorder="1" applyAlignment="1">
      <alignment horizontal="right" vertical="center"/>
    </xf>
    <xf numFmtId="44" fontId="2" fillId="0" borderId="5" xfId="2" applyFont="1" applyFill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4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2" fillId="3" borderId="0" xfId="3" applyNumberFormat="1" applyFont="1" applyFill="1" applyBorder="1"/>
    <xf numFmtId="165" fontId="17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10" fontId="17" fillId="0" borderId="0" xfId="3" applyNumberFormat="1" applyFont="1" applyAlignment="1">
      <alignment vertical="center"/>
    </xf>
    <xf numFmtId="165" fontId="17" fillId="0" borderId="0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10" fontId="2" fillId="3" borderId="1" xfId="3" applyNumberFormat="1" applyFont="1" applyFill="1" applyBorder="1"/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7" applyFont="1" applyAlignment="1">
      <alignment horizontal="left" vertical="center"/>
    </xf>
    <xf numFmtId="1" fontId="2" fillId="0" borderId="0" xfId="7" applyNumberFormat="1" applyFont="1" applyAlignment="1">
      <alignment horizontal="center" vertical="center"/>
    </xf>
    <xf numFmtId="0" fontId="2" fillId="0" borderId="1" xfId="7" applyFont="1" applyBorder="1" applyAlignment="1">
      <alignment horizontal="left" vertical="center"/>
    </xf>
    <xf numFmtId="1" fontId="2" fillId="0" borderId="1" xfId="7" applyNumberFormat="1" applyFont="1" applyBorder="1" applyAlignment="1">
      <alignment horizontal="center" vertical="center"/>
    </xf>
    <xf numFmtId="165" fontId="17" fillId="0" borderId="0" xfId="1" applyNumberFormat="1" applyFont="1" applyFill="1" applyBorder="1" applyAlignment="1">
      <alignment vertical="center"/>
    </xf>
    <xf numFmtId="165" fontId="17" fillId="0" borderId="1" xfId="1" applyNumberFormat="1" applyFont="1" applyFill="1" applyBorder="1" applyAlignment="1">
      <alignment vertical="center"/>
    </xf>
    <xf numFmtId="10" fontId="6" fillId="5" borderId="0" xfId="3" applyNumberFormat="1" applyFont="1" applyFill="1" applyBorder="1"/>
    <xf numFmtId="10" fontId="6" fillId="5" borderId="1" xfId="3" applyNumberFormat="1" applyFont="1" applyFill="1" applyBorder="1"/>
    <xf numFmtId="164" fontId="17" fillId="0" borderId="3" xfId="2" applyNumberFormat="1" applyFont="1" applyFill="1" applyBorder="1" applyAlignment="1">
      <alignment vertical="center"/>
    </xf>
    <xf numFmtId="169" fontId="17" fillId="0" borderId="0" xfId="2" applyNumberFormat="1" applyFont="1" applyBorder="1" applyAlignment="1">
      <alignment vertical="center"/>
    </xf>
    <xf numFmtId="169" fontId="17" fillId="0" borderId="0" xfId="2" applyNumberFormat="1" applyFont="1" applyAlignment="1">
      <alignment vertical="center"/>
    </xf>
    <xf numFmtId="164" fontId="2" fillId="0" borderId="3" xfId="2" applyNumberFormat="1" applyFont="1" applyFill="1" applyBorder="1" applyAlignment="1">
      <alignment vertical="center"/>
    </xf>
    <xf numFmtId="169" fontId="2" fillId="0" borderId="0" xfId="2" applyNumberFormat="1" applyFont="1" applyFill="1" applyAlignment="1">
      <alignment vertical="center"/>
    </xf>
    <xf numFmtId="170" fontId="17" fillId="0" borderId="0" xfId="0" applyNumberFormat="1" applyFont="1" applyAlignment="1">
      <alignment vertical="center"/>
    </xf>
    <xf numFmtId="170" fontId="2" fillId="0" borderId="0" xfId="0" applyNumberFormat="1" applyFont="1" applyAlignment="1">
      <alignment vertical="center"/>
    </xf>
    <xf numFmtId="0" fontId="9" fillId="0" borderId="0" xfId="8" quotePrefix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9" fillId="0" borderId="0" xfId="9" applyFont="1"/>
    <xf numFmtId="0" fontId="20" fillId="0" borderId="0" xfId="9" applyFont="1" applyAlignment="1">
      <alignment horizontal="centerContinuous" vertical="justify"/>
    </xf>
    <xf numFmtId="0" fontId="3" fillId="0" borderId="0" xfId="9" applyFont="1" applyAlignment="1">
      <alignment horizontal="centerContinuous" vertical="justify"/>
    </xf>
    <xf numFmtId="0" fontId="21" fillId="0" borderId="0" xfId="9" applyFont="1" applyAlignment="1">
      <alignment horizontal="centerContinuous" vertical="center"/>
    </xf>
    <xf numFmtId="0" fontId="20" fillId="0" borderId="0" xfId="9" applyFont="1" applyAlignment="1">
      <alignment horizontal="centerContinuous"/>
    </xf>
    <xf numFmtId="0" fontId="22" fillId="0" borderId="0" xfId="0" applyFont="1"/>
    <xf numFmtId="0" fontId="2" fillId="0" borderId="0" xfId="9" applyFont="1"/>
    <xf numFmtId="0" fontId="11" fillId="0" borderId="0" xfId="9" quotePrefix="1" applyFont="1" applyAlignment="1">
      <alignment horizontal="center"/>
    </xf>
    <xf numFmtId="0" fontId="11" fillId="0" borderId="0" xfId="9" applyFont="1"/>
    <xf numFmtId="0" fontId="11" fillId="0" borderId="0" xfId="9" applyFont="1" applyAlignment="1">
      <alignment horizontal="center"/>
    </xf>
    <xf numFmtId="0" fontId="3" fillId="0" borderId="0" xfId="9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9" applyFont="1" applyAlignment="1">
      <alignment horizontal="center"/>
    </xf>
    <xf numFmtId="164" fontId="2" fillId="0" borderId="0" xfId="10" applyNumberFormat="1" applyFont="1" applyFill="1"/>
    <xf numFmtId="164" fontId="2" fillId="0" borderId="0" xfId="10" applyNumberFormat="1" applyFont="1"/>
    <xf numFmtId="165" fontId="2" fillId="0" borderId="1" xfId="11" applyNumberFormat="1" applyFont="1" applyFill="1" applyBorder="1"/>
    <xf numFmtId="165" fontId="2" fillId="0" borderId="0" xfId="11" applyNumberFormat="1" applyFont="1"/>
    <xf numFmtId="0" fontId="17" fillId="0" borderId="0" xfId="9" applyFont="1" applyAlignment="1">
      <alignment horizontal="center"/>
    </xf>
    <xf numFmtId="165" fontId="2" fillId="0" borderId="0" xfId="11" applyNumberFormat="1" applyFont="1" applyBorder="1"/>
    <xf numFmtId="0" fontId="2" fillId="0" borderId="0" xfId="9" applyFont="1" applyAlignment="1">
      <alignment horizontal="left"/>
    </xf>
    <xf numFmtId="165" fontId="2" fillId="0" borderId="0" xfId="1" applyNumberFormat="1" applyFont="1" applyBorder="1"/>
    <xf numFmtId="165" fontId="2" fillId="0" borderId="0" xfId="1" applyNumberFormat="1" applyFont="1"/>
    <xf numFmtId="165" fontId="2" fillId="0" borderId="1" xfId="1" applyNumberFormat="1" applyFont="1" applyFill="1" applyBorder="1"/>
    <xf numFmtId="0" fontId="3" fillId="0" borderId="0" xfId="9" applyFont="1"/>
    <xf numFmtId="165" fontId="2" fillId="0" borderId="1" xfId="1" applyNumberFormat="1" applyFont="1" applyBorder="1"/>
    <xf numFmtId="164" fontId="2" fillId="0" borderId="0" xfId="9" applyNumberFormat="1" applyFont="1"/>
    <xf numFmtId="164" fontId="3" fillId="0" borderId="3" xfId="10" applyNumberFormat="1" applyFont="1" applyBorder="1"/>
    <xf numFmtId="0" fontId="23" fillId="0" borderId="0" xfId="9" applyFont="1" applyAlignment="1">
      <alignment horizontal="center"/>
    </xf>
    <xf numFmtId="0" fontId="24" fillId="0" borderId="0" xfId="9" applyFont="1" applyAlignment="1">
      <alignment horizontal="center"/>
    </xf>
    <xf numFmtId="0" fontId="17" fillId="0" borderId="0" xfId="9" applyFont="1"/>
    <xf numFmtId="0" fontId="7" fillId="0" borderId="0" xfId="0" applyFont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168" fontId="3" fillId="0" borderId="0" xfId="0" applyNumberFormat="1" applyFont="1" applyAlignment="1">
      <alignment horizontal="center" wrapText="1"/>
    </xf>
    <xf numFmtId="0" fontId="3" fillId="0" borderId="0" xfId="0" applyFont="1"/>
    <xf numFmtId="0" fontId="26" fillId="0" borderId="0" xfId="0" applyFont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8" fontId="3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5" fontId="2" fillId="0" borderId="1" xfId="0" applyNumberFormat="1" applyFont="1" applyBorder="1"/>
    <xf numFmtId="164" fontId="2" fillId="0" borderId="2" xfId="12" applyNumberFormat="1" applyFont="1" applyFill="1" applyBorder="1" applyAlignment="1" applyProtection="1">
      <alignment horizontal="right"/>
    </xf>
    <xf numFmtId="164" fontId="2" fillId="0" borderId="5" xfId="12" applyNumberFormat="1" applyFont="1" applyFill="1" applyBorder="1" applyAlignment="1" applyProtection="1">
      <alignment horizontal="right"/>
    </xf>
    <xf numFmtId="164" fontId="3" fillId="0" borderId="0" xfId="12" applyNumberFormat="1" applyFont="1" applyFill="1" applyBorder="1" applyAlignment="1" applyProtection="1">
      <alignment horizontal="right"/>
    </xf>
    <xf numFmtId="164" fontId="2" fillId="0" borderId="0" xfId="12" applyNumberFormat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right"/>
    </xf>
    <xf numFmtId="164" fontId="2" fillId="0" borderId="0" xfId="2" applyNumberFormat="1" applyFont="1" applyBorder="1"/>
    <xf numFmtId="43" fontId="2" fillId="0" borderId="1" xfId="1" applyFont="1" applyBorder="1"/>
    <xf numFmtId="164" fontId="2" fillId="0" borderId="0" xfId="2" applyNumberFormat="1" applyFont="1"/>
    <xf numFmtId="44" fontId="2" fillId="0" borderId="0" xfId="2" applyFont="1" applyFill="1" applyBorder="1" applyAlignment="1" applyProtection="1">
      <alignment horizontal="right"/>
    </xf>
    <xf numFmtId="43" fontId="2" fillId="0" borderId="0" xfId="2" applyNumberFormat="1" applyFont="1" applyFill="1" applyBorder="1" applyAlignment="1" applyProtection="1">
      <alignment horizontal="right"/>
    </xf>
    <xf numFmtId="164" fontId="2" fillId="0" borderId="2" xfId="2" applyNumberFormat="1" applyFont="1" applyBorder="1"/>
    <xf numFmtId="164" fontId="2" fillId="0" borderId="2" xfId="2" applyNumberFormat="1" applyFont="1" applyFill="1" applyBorder="1" applyAlignment="1" applyProtection="1">
      <alignment horizontal="center"/>
    </xf>
    <xf numFmtId="164" fontId="2" fillId="0" borderId="0" xfId="12" quotePrefix="1" applyNumberFormat="1" applyFont="1" applyFill="1" applyBorder="1" applyAlignment="1">
      <alignment horizontal="right"/>
    </xf>
    <xf numFmtId="9" fontId="2" fillId="0" borderId="0" xfId="3" quotePrefix="1" applyFont="1" applyFill="1" applyBorder="1" applyAlignment="1">
      <alignment horizontal="right"/>
    </xf>
    <xf numFmtId="164" fontId="2" fillId="0" borderId="1" xfId="12" quotePrefix="1" applyNumberFormat="1" applyFont="1" applyFill="1" applyBorder="1" applyAlignment="1">
      <alignment horizontal="right"/>
    </xf>
    <xf numFmtId="9" fontId="2" fillId="0" borderId="1" xfId="3" quotePrefix="1" applyFont="1" applyFill="1" applyBorder="1" applyAlignment="1">
      <alignment horizontal="right"/>
    </xf>
    <xf numFmtId="164" fontId="2" fillId="0" borderId="3" xfId="12" quotePrefix="1" applyNumberFormat="1" applyFont="1" applyFill="1" applyBorder="1" applyAlignment="1">
      <alignment horizontal="right"/>
    </xf>
    <xf numFmtId="164" fontId="2" fillId="0" borderId="0" xfId="12" applyNumberFormat="1" applyFont="1" applyFill="1" applyAlignment="1" applyProtection="1">
      <alignment horizontal="right"/>
    </xf>
    <xf numFmtId="164" fontId="2" fillId="0" borderId="1" xfId="12" applyNumberFormat="1" applyFont="1" applyFill="1" applyBorder="1" applyAlignment="1" applyProtection="1">
      <alignment horizontal="right"/>
    </xf>
    <xf numFmtId="9" fontId="2" fillId="0" borderId="0" xfId="3" applyFont="1"/>
    <xf numFmtId="164" fontId="2" fillId="0" borderId="1" xfId="2" applyNumberFormat="1" applyFont="1" applyBorder="1"/>
    <xf numFmtId="0" fontId="27" fillId="0" borderId="0" xfId="0" applyFont="1" applyAlignment="1">
      <alignment horizontal="center" vertical="center" wrapText="1"/>
    </xf>
    <xf numFmtId="165" fontId="2" fillId="0" borderId="0" xfId="0" applyNumberFormat="1" applyFont="1" applyAlignment="1" applyProtection="1">
      <alignment vertical="center"/>
      <protection locked="0"/>
    </xf>
    <xf numFmtId="164" fontId="2" fillId="0" borderId="5" xfId="0" applyNumberFormat="1" applyFont="1" applyBorder="1" applyAlignment="1">
      <alignment vertical="center"/>
    </xf>
    <xf numFmtId="171" fontId="2" fillId="0" borderId="0" xfId="0" applyNumberFormat="1" applyFont="1" applyAlignment="1">
      <alignment horizontal="right" vertical="center"/>
    </xf>
    <xf numFmtId="10" fontId="2" fillId="3" borderId="3" xfId="3" applyNumberFormat="1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10" fontId="2" fillId="0" borderId="0" xfId="3" applyNumberFormat="1" applyFont="1" applyFill="1" applyAlignment="1">
      <alignment horizontal="right" vertical="center"/>
    </xf>
    <xf numFmtId="10" fontId="2" fillId="0" borderId="0" xfId="3" applyNumberFormat="1" applyFont="1" applyAlignment="1">
      <alignment horizontal="right" vertical="center"/>
    </xf>
    <xf numFmtId="10" fontId="2" fillId="0" borderId="1" xfId="3" applyNumberFormat="1" applyFont="1" applyFill="1" applyBorder="1" applyAlignment="1">
      <alignment horizontal="right" vertical="center"/>
    </xf>
    <xf numFmtId="10" fontId="2" fillId="0" borderId="1" xfId="3" applyNumberFormat="1" applyFont="1" applyBorder="1" applyAlignment="1">
      <alignment horizontal="right" vertical="center"/>
    </xf>
    <xf numFmtId="10" fontId="2" fillId="0" borderId="0" xfId="3" applyNumberFormat="1" applyFont="1" applyBorder="1" applyAlignment="1">
      <alignment horizontal="right" vertical="center"/>
    </xf>
    <xf numFmtId="10" fontId="2" fillId="0" borderId="3" xfId="3" applyNumberFormat="1" applyFont="1" applyFill="1" applyBorder="1" applyAlignment="1">
      <alignment horizontal="right" vertical="center"/>
    </xf>
    <xf numFmtId="10" fontId="2" fillId="0" borderId="3" xfId="3" applyNumberFormat="1" applyFont="1" applyBorder="1" applyAlignment="1">
      <alignment horizontal="right" vertical="center"/>
    </xf>
    <xf numFmtId="10" fontId="2" fillId="0" borderId="4" xfId="3" applyNumberFormat="1" applyFont="1" applyBorder="1" applyAlignment="1">
      <alignment horizontal="right" vertical="center"/>
    </xf>
    <xf numFmtId="10" fontId="2" fillId="2" borderId="3" xfId="3" applyNumberFormat="1" applyFont="1" applyFill="1" applyBorder="1" applyAlignment="1">
      <alignment horizontal="right" vertical="center"/>
    </xf>
    <xf numFmtId="10" fontId="2" fillId="0" borderId="0" xfId="3" applyNumberFormat="1" applyFont="1" applyFill="1" applyBorder="1" applyAlignment="1">
      <alignment horizontal="right" vertical="center"/>
    </xf>
    <xf numFmtId="172" fontId="3" fillId="0" borderId="0" xfId="0" applyNumberFormat="1" applyFont="1" applyAlignment="1">
      <alignment horizontal="center" vertical="center"/>
    </xf>
    <xf numFmtId="9" fontId="2" fillId="3" borderId="1" xfId="0" applyNumberFormat="1" applyFont="1" applyFill="1" applyBorder="1" applyAlignment="1">
      <alignment horizontal="right" vertical="center"/>
    </xf>
    <xf numFmtId="44" fontId="2" fillId="0" borderId="0" xfId="2" applyFont="1" applyFill="1" applyAlignment="1">
      <alignment horizontal="right" vertical="center"/>
    </xf>
    <xf numFmtId="10" fontId="2" fillId="2" borderId="0" xfId="3" applyNumberFormat="1" applyFont="1" applyFill="1" applyAlignment="1">
      <alignment horizontal="right" vertical="center"/>
    </xf>
    <xf numFmtId="164" fontId="2" fillId="4" borderId="0" xfId="2" applyNumberFormat="1" applyFont="1" applyFill="1" applyAlignment="1">
      <alignment horizontal="right" vertical="center"/>
    </xf>
    <xf numFmtId="10" fontId="2" fillId="0" borderId="0" xfId="3" applyNumberFormat="1" applyFont="1" applyAlignment="1">
      <alignment vertical="center"/>
    </xf>
    <xf numFmtId="0" fontId="2" fillId="3" borderId="1" xfId="3" applyNumberFormat="1" applyFont="1" applyFill="1" applyBorder="1" applyAlignment="1">
      <alignment horizontal="right" vertical="center"/>
    </xf>
    <xf numFmtId="167" fontId="2" fillId="0" borderId="1" xfId="3" applyNumberFormat="1" applyFont="1" applyBorder="1" applyAlignment="1">
      <alignment horizontal="right" vertical="center"/>
    </xf>
    <xf numFmtId="167" fontId="2" fillId="0" borderId="0" xfId="3" applyNumberFormat="1" applyFont="1" applyAlignment="1">
      <alignment horizontal="right" vertical="center"/>
    </xf>
    <xf numFmtId="164" fontId="2" fillId="2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7" fontId="2" fillId="2" borderId="0" xfId="3" applyNumberFormat="1" applyFont="1" applyFill="1" applyAlignment="1">
      <alignment horizontal="right" vertical="center"/>
    </xf>
    <xf numFmtId="167" fontId="2" fillId="0" borderId="0" xfId="3" applyNumberFormat="1" applyFont="1" applyFill="1" applyAlignment="1">
      <alignment horizontal="right" vertical="center"/>
    </xf>
    <xf numFmtId="9" fontId="2" fillId="0" borderId="0" xfId="3" applyFont="1" applyAlignment="1">
      <alignment horizontal="right" vertical="center"/>
    </xf>
    <xf numFmtId="167" fontId="2" fillId="0" borderId="0" xfId="3" applyNumberFormat="1" applyFont="1" applyBorder="1" applyAlignment="1">
      <alignment horizontal="right" vertical="center"/>
    </xf>
    <xf numFmtId="167" fontId="2" fillId="0" borderId="3" xfId="3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 wrapText="1"/>
    </xf>
    <xf numFmtId="164" fontId="2" fillId="3" borderId="0" xfId="2" applyNumberFormat="1" applyFont="1" applyFill="1" applyAlignment="1">
      <alignment horizontal="center" vertical="center"/>
    </xf>
    <xf numFmtId="9" fontId="2" fillId="2" borderId="1" xfId="3" applyFont="1" applyFill="1" applyBorder="1" applyAlignment="1">
      <alignment horizontal="right" vertical="center"/>
    </xf>
    <xf numFmtId="10" fontId="2" fillId="2" borderId="1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fill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4" applyFont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2" borderId="0" xfId="3" applyNumberFormat="1" applyFont="1" applyFill="1" applyBorder="1" applyAlignment="1" applyProtection="1">
      <alignment horizontal="right" vertical="center"/>
    </xf>
    <xf numFmtId="165" fontId="2" fillId="2" borderId="0" xfId="1" applyNumberFormat="1" applyFont="1" applyFill="1" applyAlignment="1">
      <alignment horizontal="center" vertical="center"/>
    </xf>
    <xf numFmtId="0" fontId="2" fillId="0" borderId="0" xfId="4" quotePrefix="1" applyFont="1" applyAlignment="1">
      <alignment vertical="center"/>
    </xf>
    <xf numFmtId="165" fontId="2" fillId="0" borderId="0" xfId="1" applyNumberFormat="1" applyFont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167" fontId="2" fillId="4" borderId="1" xfId="13" applyNumberFormat="1" applyFont="1" applyFill="1" applyBorder="1" applyAlignment="1">
      <alignment horizontal="right" vertical="center"/>
    </xf>
    <xf numFmtId="167" fontId="2" fillId="2" borderId="0" xfId="0" quotePrefix="1" applyNumberFormat="1" applyFont="1" applyFill="1" applyAlignment="1">
      <alignment horizontal="right" vertical="center"/>
    </xf>
    <xf numFmtId="167" fontId="2" fillId="2" borderId="1" xfId="3" applyNumberFormat="1" applyFont="1" applyFill="1" applyBorder="1" applyAlignment="1" applyProtection="1">
      <alignment horizontal="right" vertical="center"/>
    </xf>
    <xf numFmtId="0" fontId="9" fillId="0" borderId="0" xfId="4" quotePrefix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4" fontId="2" fillId="2" borderId="0" xfId="2" applyFont="1" applyFill="1" applyBorder="1" applyAlignment="1" applyProtection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164" fontId="3" fillId="2" borderId="0" xfId="0" applyNumberFormat="1" applyFont="1" applyFill="1" applyAlignment="1">
      <alignment horizontal="right" vertical="center"/>
    </xf>
    <xf numFmtId="0" fontId="28" fillId="0" borderId="0" xfId="0" applyFont="1" applyAlignment="1">
      <alignment horizontal="center" vertical="top"/>
    </xf>
    <xf numFmtId="164" fontId="3" fillId="2" borderId="0" xfId="2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0" fontId="28" fillId="0" borderId="0" xfId="0" applyFont="1" applyAlignment="1">
      <alignment horizontal="center"/>
    </xf>
    <xf numFmtId="167" fontId="3" fillId="2" borderId="0" xfId="0" applyNumberFormat="1" applyFont="1" applyFill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164" fontId="3" fillId="2" borderId="0" xfId="0" applyNumberFormat="1" applyFont="1" applyFill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9" fontId="2" fillId="0" borderId="0" xfId="3" applyFont="1" applyFill="1" applyBorder="1" applyAlignment="1" applyProtection="1">
      <alignment horizontal="right"/>
    </xf>
    <xf numFmtId="0" fontId="2" fillId="0" borderId="0" xfId="0" applyFont="1" applyAlignment="1">
      <alignment horizontal="left" vertical="top" wrapText="1"/>
    </xf>
    <xf numFmtId="165" fontId="2" fillId="0" borderId="1" xfId="2" applyNumberFormat="1" applyFont="1" applyFill="1" applyBorder="1" applyAlignment="1" applyProtection="1">
      <alignment horizontal="right"/>
    </xf>
    <xf numFmtId="0" fontId="8" fillId="0" borderId="0" xfId="9" applyFont="1"/>
    <xf numFmtId="0" fontId="3" fillId="0" borderId="0" xfId="0" quotePrefix="1" applyFont="1" applyAlignment="1">
      <alignment horizontal="center"/>
    </xf>
    <xf numFmtId="0" fontId="2" fillId="0" borderId="0" xfId="9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/>
    </xf>
    <xf numFmtId="0" fontId="3" fillId="0" borderId="0" xfId="4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0" borderId="0" xfId="0" quotePrefix="1" applyFont="1" applyAlignment="1">
      <alignment horizontal="center" vertical="center"/>
    </xf>
  </cellXfs>
  <cellStyles count="14">
    <cellStyle name="Comma" xfId="1" builtinId="3"/>
    <cellStyle name="Comma 4" xfId="11" xr:uid="{37322311-86C2-4242-8E75-30CE59E75DF0}"/>
    <cellStyle name="Currency" xfId="2" builtinId="4"/>
    <cellStyle name="Currency 2" xfId="12" xr:uid="{101F6EBB-5140-4383-AFE7-C1344F900692}"/>
    <cellStyle name="Currency 4" xfId="10" xr:uid="{068D8754-41AA-4DFE-83B4-F1C2597C4835}"/>
    <cellStyle name="Normal" xfId="0" builtinId="0"/>
    <cellStyle name="Normal 10 18" xfId="8" xr:uid="{6EBF5144-81CC-4DC8-B024-0A81CB5A5A00}"/>
    <cellStyle name="Normal 2 2" xfId="6" xr:uid="{C8326001-9D9F-440A-A9E6-2F73E90410F9}"/>
    <cellStyle name="Normal 2 2 2" xfId="7" xr:uid="{D6B838FD-CB18-46B4-8E3C-DDDFD6C89C64}"/>
    <cellStyle name="Normal 4" xfId="9" xr:uid="{1E4E05A8-0CC8-4429-91FC-AF059ECFD20A}"/>
    <cellStyle name="Normal 9" xfId="4" xr:uid="{234F16DD-0789-4948-AB54-5A156D7DFB15}"/>
    <cellStyle name="Normal 9 8" xfId="5" xr:uid="{944BC870-6AD9-4E85-A543-CB9EBA3C9B8F}"/>
    <cellStyle name="Percent" xfId="3" builtinId="5"/>
    <cellStyle name="Percent 3" xfId="13" xr:uid="{7A250319-5B1D-4C63-9687-B15AC8D1487C}"/>
  </cellStyles>
  <dxfs count="0"/>
  <tableStyles count="1" defaultTableStyle="TableStyleMedium2" defaultPivotStyle="PivotStyleLight16">
    <tableStyle name="Invisible" pivot="0" table="0" count="0" xr9:uid="{99D03B5B-8F7D-412A-8AF6-E10547872583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9224AAE-C139-46B5-B836-8DBCC28A1F06}"/>
            </a:ext>
          </a:extLst>
        </xdr:cNvPr>
        <xdr:cNvSpPr>
          <a:spLocks noChangeShapeType="1"/>
        </xdr:cNvSpPr>
      </xdr:nvSpPr>
      <xdr:spPr bwMode="auto">
        <a:xfrm>
          <a:off x="1884364" y="26660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896E3EE-A0AC-4B00-82C7-3E245D2661D9}"/>
            </a:ext>
          </a:extLst>
        </xdr:cNvPr>
        <xdr:cNvSpPr>
          <a:spLocks noChangeShapeType="1"/>
        </xdr:cNvSpPr>
      </xdr:nvSpPr>
      <xdr:spPr bwMode="auto">
        <a:xfrm>
          <a:off x="1884364" y="422624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1389066</xdr:colOff>
      <xdr:row>140</xdr:row>
      <xdr:rowOff>190499</xdr:rowOff>
    </xdr:from>
    <xdr:to>
      <xdr:col>3</xdr:col>
      <xdr:colOff>11905</xdr:colOff>
      <xdr:row>141</xdr:row>
      <xdr:rowOff>-1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A6BE0F81-2B19-4071-A31F-1AABC595732D}"/>
            </a:ext>
          </a:extLst>
        </xdr:cNvPr>
        <xdr:cNvSpPr>
          <a:spLocks noChangeShapeType="1"/>
        </xdr:cNvSpPr>
      </xdr:nvSpPr>
      <xdr:spPr bwMode="auto">
        <a:xfrm flipV="1">
          <a:off x="1741491" y="29241749"/>
          <a:ext cx="3356764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219</xdr:row>
      <xdr:rowOff>-1</xdr:rowOff>
    </xdr:from>
    <xdr:to>
      <xdr:col>2</xdr:col>
      <xdr:colOff>312424</xdr:colOff>
      <xdr:row>219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76B6D05-2003-4211-9FF3-901E00D28259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ECEDD18D-5B21-49CD-89F3-536C1212B9EB}"/>
            </a:ext>
          </a:extLst>
        </xdr:cNvPr>
        <xdr:cNvSpPr>
          <a:spLocks noChangeShapeType="1"/>
        </xdr:cNvSpPr>
      </xdr:nvSpPr>
      <xdr:spPr bwMode="auto">
        <a:xfrm>
          <a:off x="1884364" y="33566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190500</xdr:rowOff>
    </xdr:from>
    <xdr:to>
      <xdr:col>3</xdr:col>
      <xdr:colOff>23813</xdr:colOff>
      <xdr:row>174</xdr:row>
      <xdr:rowOff>196453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50B502CB-909B-4A1E-8CAB-3BAE0659B021}"/>
            </a:ext>
          </a:extLst>
        </xdr:cNvPr>
        <xdr:cNvSpPr>
          <a:spLocks noChangeShapeType="1"/>
        </xdr:cNvSpPr>
      </xdr:nvSpPr>
      <xdr:spPr bwMode="auto">
        <a:xfrm flipV="1">
          <a:off x="1741492" y="36147375"/>
          <a:ext cx="3368671" cy="59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C2C861E6-492F-417A-9229-61058BF8A971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113728A-B2EB-4F84-9963-15BED86C7328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E3682BA7-F4AC-4B51-979D-F8EEE90C4EA7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80B9ACA-DEB7-4230-8ABC-061271E69158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202405</xdr:rowOff>
    </xdr:from>
    <xdr:to>
      <xdr:col>2</xdr:col>
      <xdr:colOff>312424</xdr:colOff>
      <xdr:row>253</xdr:row>
      <xdr:rowOff>7936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1A602257-A907-44A4-AE88-9E86F2419554}"/>
            </a:ext>
          </a:extLst>
        </xdr:cNvPr>
        <xdr:cNvSpPr>
          <a:spLocks noChangeShapeType="1"/>
        </xdr:cNvSpPr>
      </xdr:nvSpPr>
      <xdr:spPr bwMode="auto">
        <a:xfrm>
          <a:off x="1741492" y="517612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219</xdr:row>
      <xdr:rowOff>-1</xdr:rowOff>
    </xdr:from>
    <xdr:to>
      <xdr:col>2</xdr:col>
      <xdr:colOff>312424</xdr:colOff>
      <xdr:row>219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E5D01B0C-0A04-4A9D-A416-2B9E834770C5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200024</xdr:rowOff>
    </xdr:from>
    <xdr:to>
      <xdr:col>2</xdr:col>
      <xdr:colOff>895350</xdr:colOff>
      <xdr:row>219</xdr:row>
      <xdr:rowOff>9525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53A34992-FDB3-492F-BE34-16F8FE8BC0AD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768532D7-8A1E-43F1-BF39-BAA61BDDE00F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D0D7C422-63B2-460B-A949-07281E50E8C3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200024</xdr:rowOff>
    </xdr:from>
    <xdr:to>
      <xdr:col>2</xdr:col>
      <xdr:colOff>895350</xdr:colOff>
      <xdr:row>253</xdr:row>
      <xdr:rowOff>9525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44CCDE85-9A0B-4096-8AA1-BA3630574EB8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8A38A58-E445-48C6-BF79-54B0AC737E19}"/>
            </a:ext>
          </a:extLst>
        </xdr:cNvPr>
        <xdr:cNvSpPr>
          <a:spLocks noChangeShapeType="1"/>
        </xdr:cNvSpPr>
      </xdr:nvSpPr>
      <xdr:spPr bwMode="auto">
        <a:xfrm>
          <a:off x="1884364" y="26660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71AC45B-7E4D-4601-84A4-25A5A04E101E}"/>
            </a:ext>
          </a:extLst>
        </xdr:cNvPr>
        <xdr:cNvSpPr>
          <a:spLocks noChangeShapeType="1"/>
        </xdr:cNvSpPr>
      </xdr:nvSpPr>
      <xdr:spPr bwMode="auto">
        <a:xfrm>
          <a:off x="1884364" y="422624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1389066</xdr:colOff>
      <xdr:row>141</xdr:row>
      <xdr:rowOff>190499</xdr:rowOff>
    </xdr:from>
    <xdr:to>
      <xdr:col>3</xdr:col>
      <xdr:colOff>11905</xdr:colOff>
      <xdr:row>142</xdr:row>
      <xdr:rowOff>-1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655B9A7-8853-44F2-B5FD-691B5601AF35}"/>
            </a:ext>
          </a:extLst>
        </xdr:cNvPr>
        <xdr:cNvSpPr>
          <a:spLocks noChangeShapeType="1"/>
        </xdr:cNvSpPr>
      </xdr:nvSpPr>
      <xdr:spPr bwMode="auto">
        <a:xfrm flipV="1">
          <a:off x="1741491" y="29241749"/>
          <a:ext cx="3356764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219</xdr:row>
      <xdr:rowOff>-1</xdr:rowOff>
    </xdr:from>
    <xdr:to>
      <xdr:col>2</xdr:col>
      <xdr:colOff>312424</xdr:colOff>
      <xdr:row>219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87717A1-172C-42E5-A89C-74FDFA99A9CE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3EA6019-E04A-4870-A353-95522C6CDE82}"/>
            </a:ext>
          </a:extLst>
        </xdr:cNvPr>
        <xdr:cNvSpPr>
          <a:spLocks noChangeShapeType="1"/>
        </xdr:cNvSpPr>
      </xdr:nvSpPr>
      <xdr:spPr bwMode="auto">
        <a:xfrm>
          <a:off x="1884364" y="33566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190500</xdr:rowOff>
    </xdr:from>
    <xdr:to>
      <xdr:col>3</xdr:col>
      <xdr:colOff>23813</xdr:colOff>
      <xdr:row>175</xdr:row>
      <xdr:rowOff>196453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E5371E9D-3C58-4A35-AA05-811D57CA6B79}"/>
            </a:ext>
          </a:extLst>
        </xdr:cNvPr>
        <xdr:cNvSpPr>
          <a:spLocks noChangeShapeType="1"/>
        </xdr:cNvSpPr>
      </xdr:nvSpPr>
      <xdr:spPr bwMode="auto">
        <a:xfrm flipV="1">
          <a:off x="1741492" y="36147375"/>
          <a:ext cx="3368671" cy="59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85863E65-9352-4D91-ACE3-89D2DB8DB196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419E60BA-DCE5-49F7-A780-BB0031EA2E2A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951A6D27-08E0-4232-BCAA-586D24F5ED4B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CBBAFFE-2ACF-4F2A-81A4-582A0942971B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202405</xdr:rowOff>
    </xdr:from>
    <xdr:to>
      <xdr:col>2</xdr:col>
      <xdr:colOff>312424</xdr:colOff>
      <xdr:row>253</xdr:row>
      <xdr:rowOff>7936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86A3306B-7C28-4730-B20F-CE32AE91B7D4}"/>
            </a:ext>
          </a:extLst>
        </xdr:cNvPr>
        <xdr:cNvSpPr>
          <a:spLocks noChangeShapeType="1"/>
        </xdr:cNvSpPr>
      </xdr:nvSpPr>
      <xdr:spPr bwMode="auto">
        <a:xfrm>
          <a:off x="1741492" y="517612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219</xdr:row>
      <xdr:rowOff>-1</xdr:rowOff>
    </xdr:from>
    <xdr:to>
      <xdr:col>2</xdr:col>
      <xdr:colOff>312424</xdr:colOff>
      <xdr:row>219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E161AC21-FCA1-4ED6-BCC5-F5B50E7B95DD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200024</xdr:rowOff>
    </xdr:from>
    <xdr:to>
      <xdr:col>2</xdr:col>
      <xdr:colOff>895350</xdr:colOff>
      <xdr:row>219</xdr:row>
      <xdr:rowOff>9525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F7889618-BB39-4A05-A74B-9FC9A068D24D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53E0930-7A0B-4BA9-A917-424443FB3283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E92A2AD2-CFAB-4EB3-887B-A5484038EF31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200024</xdr:rowOff>
    </xdr:from>
    <xdr:to>
      <xdr:col>2</xdr:col>
      <xdr:colOff>895350</xdr:colOff>
      <xdr:row>253</xdr:row>
      <xdr:rowOff>9525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F98C1D8D-71A1-485D-89AE-C0A3D3D7B0B8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2</xdr:row>
      <xdr:rowOff>0</xdr:rowOff>
    </xdr:from>
    <xdr:to>
      <xdr:col>15</xdr:col>
      <xdr:colOff>351298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479443-0E68-4C1D-9D92-C4BA07DEB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381000"/>
          <a:ext cx="9105831" cy="383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582083</xdr:colOff>
      <xdr:row>2</xdr:row>
      <xdr:rowOff>95250</xdr:rowOff>
    </xdr:from>
    <xdr:to>
      <xdr:col>29</xdr:col>
      <xdr:colOff>159754</xdr:colOff>
      <xdr:row>15</xdr:row>
      <xdr:rowOff>77150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8E9E54-43A9-4180-8286-59DF4B941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6533" y="476250"/>
          <a:ext cx="8112071" cy="24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TO6%20Implementation%20Files/TO6%20Cycle%202_Settlement%20File_POPULATED_CLEAN_DRAFT_3-12-26_FILING%20COPY.xlsx" TargetMode="External"/><Relationship Id="rId2" Type="http://schemas.openxmlformats.org/officeDocument/2006/relationships/externalLinkPath" Target="https://sempra.sharepoint.com/teams/transmissionrevenue/2025/TO6%20Implementation%20Files/TO6%20Cycle%202_Settlement%20File_POPULATED_CLEAN_DRAFT_3-12-26_FILING%20COPY.xlsx" TargetMode="External"/><Relationship Id="rId1" Type="http://schemas.openxmlformats.org/officeDocument/2006/relationships/externalLinkPath" Target="/teams/transmissionrevenue/2025/TO6%20Implementation%20Files/TO6%20Cycle%202_Settlement%20File_POPULATED_CLEAN_DRAFT_3-12-26_FIL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K-1 BTRR - EU"/>
      <sheetName val="BK-2 BTRR - CAISO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7"/>
      <sheetName val="AD-8"/>
      <sheetName val="AD-9"/>
      <sheetName val="AD-10"/>
      <sheetName val="Stmt AE"/>
      <sheetName val="AE-1"/>
      <sheetName val="AE-1A"/>
      <sheetName val="AE-1B"/>
      <sheetName val="AE-2"/>
      <sheetName val="AE-3"/>
      <sheetName val="AE-4"/>
      <sheetName val="AE-5"/>
      <sheetName val="Stmt AF"/>
      <sheetName val="AF-1"/>
      <sheetName val="AF-2"/>
      <sheetName val="AF-3"/>
      <sheetName val="AF-4"/>
      <sheetName val="Stmt AG"/>
      <sheetName val="AG-1"/>
      <sheetName val="AG-1A"/>
      <sheetName val="Stmt AH"/>
      <sheetName val="AH-1"/>
      <sheetName val="AH-2"/>
      <sheetName val="Stmt AI"/>
      <sheetName val="Stmt AJ"/>
      <sheetName val="AJ-1"/>
      <sheetName val="AJ-1A"/>
      <sheetName val="AJ-1B"/>
      <sheetName val="AJ-2"/>
      <sheetName val="AJ-2A"/>
      <sheetName val="AJ-3"/>
      <sheetName val="AJ-3A"/>
      <sheetName val="AJ-4"/>
      <sheetName val="AJ-4A"/>
      <sheetName val="AJ-5"/>
      <sheetName val="AJ-6"/>
      <sheetName val="AJ-7"/>
      <sheetName val="Stmt AK"/>
      <sheetName val="Stmt AL"/>
      <sheetName val="AL-1"/>
      <sheetName val="AL-1.1"/>
      <sheetName val="AL-2"/>
      <sheetName val="Stmt AM"/>
      <sheetName val="AM-1"/>
      <sheetName val="Stmt AQ"/>
      <sheetName val="Stmt AR"/>
      <sheetName val="AR-1"/>
      <sheetName val="Stmt AT"/>
      <sheetName val="AT-1"/>
      <sheetName val="Stmt AU"/>
      <sheetName val="AU-1"/>
      <sheetName val="Stmt AV"/>
      <sheetName val="AV-1A"/>
      <sheetName val="AV-1B"/>
      <sheetName val="Stmt Misc."/>
      <sheetName val="Misc.-1"/>
      <sheetName val="Misc.-1.1"/>
      <sheetName val="Misc.-2"/>
      <sheetName val="Order 864-1"/>
      <sheetName val="Order 864-2"/>
      <sheetName val="Order 864-3"/>
      <sheetName val="Order 864-4"/>
      <sheetName val="True-Up"/>
      <sheetName val="TO5 True-up"/>
      <sheetName val="TO5 True-Up BK-1"/>
      <sheetName val="TO5 Stmt AF Proration"/>
      <sheetName val="True Up Stmt AD"/>
      <sheetName val="True-Up Stmt AE"/>
      <sheetName val="True-Up Stmt AH"/>
      <sheetName val="True-up Stmt AH-1"/>
      <sheetName val="True-Up AH-2"/>
      <sheetName val="True-Up Stmt AI"/>
      <sheetName val="True-Up Stmt AJ"/>
      <sheetName val="True-Up Stmt AK"/>
      <sheetName val="True-Up Stmt AL"/>
      <sheetName val="True-Up Stmt AV"/>
      <sheetName val="True-Up Stmt Misc"/>
      <sheetName val="True-Up Misc.-1"/>
      <sheetName val="True-Up Misc.-1.1"/>
      <sheetName val="Interest TU BP"/>
      <sheetName val="Interest TU CY"/>
      <sheetName val="HV-LV Plant Study"/>
      <sheetName val="Summary of HV-LV Splits"/>
      <sheetName val="ET Forecast Capital Additions"/>
      <sheetName val="General &amp; Common Plant Addition"/>
      <sheetName val="Incentive Transmission Plant"/>
      <sheetName val="Incentive CWIP-A"/>
      <sheetName val="Incentive CWIP-B"/>
    </sheetNames>
    <sheetDataSet>
      <sheetData sheetId="0" refreshError="1"/>
      <sheetData sheetId="1" refreshError="1"/>
      <sheetData sheetId="2">
        <row r="5">
          <cell r="B5" t="str">
            <v>Base Period &amp; True-Up Period 12 - Months Ending December 31, 2024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/>
      <sheetData sheetId="57" refreshError="1"/>
      <sheetData sheetId="58"/>
      <sheetData sheetId="59" refreshError="1"/>
      <sheetData sheetId="60"/>
      <sheetData sheetId="61" refreshError="1"/>
      <sheetData sheetId="62" refreshError="1"/>
      <sheetData sheetId="63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4404-D535-40EC-AF82-5ACA7F825C49}">
  <sheetPr>
    <pageSetUpPr fitToPage="1"/>
  </sheetPr>
  <dimension ref="A2:H42"/>
  <sheetViews>
    <sheetView tabSelected="1" zoomScaleNormal="100" workbookViewId="0">
      <selection activeCell="H19" sqref="H19"/>
    </sheetView>
  </sheetViews>
  <sheetFormatPr defaultColWidth="9.140625" defaultRowHeight="15" x14ac:dyDescent="0.25"/>
  <cols>
    <col min="1" max="1" width="4.85546875" style="154" bestFit="1" customWidth="1"/>
    <col min="2" max="2" width="71.5703125" style="154" customWidth="1"/>
    <col min="3" max="3" width="1.5703125" style="154" customWidth="1"/>
    <col min="4" max="4" width="20.85546875" style="154" customWidth="1"/>
    <col min="5" max="5" width="1.5703125" style="154" customWidth="1"/>
    <col min="6" max="6" width="45.140625" style="154" customWidth="1"/>
    <col min="7" max="7" width="4.85546875" style="154" customWidth="1"/>
    <col min="8" max="8" width="11.140625" style="154" customWidth="1"/>
    <col min="9" max="16384" width="9.140625" style="154"/>
  </cols>
  <sheetData>
    <row r="2" spans="1:8" ht="18.75" x14ac:dyDescent="0.25">
      <c r="B2" s="155" t="s">
        <v>261</v>
      </c>
      <c r="C2" s="155"/>
      <c r="D2" s="156"/>
      <c r="E2" s="156"/>
      <c r="F2" s="156"/>
    </row>
    <row r="3" spans="1:8" ht="21.75" x14ac:dyDescent="0.25">
      <c r="B3" s="157" t="s">
        <v>436</v>
      </c>
      <c r="C3" s="155"/>
      <c r="D3" s="156"/>
      <c r="E3" s="156"/>
      <c r="F3" s="156"/>
    </row>
    <row r="4" spans="1:8" ht="18.75" x14ac:dyDescent="0.3">
      <c r="B4" s="158" t="s">
        <v>290</v>
      </c>
      <c r="C4" s="155"/>
      <c r="D4" s="155"/>
      <c r="E4" s="155"/>
      <c r="F4" s="155"/>
    </row>
    <row r="5" spans="1:8" ht="15.75" x14ac:dyDescent="0.25">
      <c r="B5" s="300" t="s">
        <v>3</v>
      </c>
      <c r="C5" s="300"/>
      <c r="D5" s="300"/>
      <c r="E5" s="300"/>
      <c r="F5" s="300"/>
      <c r="G5" s="159"/>
      <c r="H5" s="159"/>
    </row>
    <row r="6" spans="1:8" ht="15.75" x14ac:dyDescent="0.25">
      <c r="B6" s="160"/>
      <c r="C6" s="160"/>
      <c r="D6" s="161"/>
      <c r="E6" s="162"/>
      <c r="F6" s="160"/>
      <c r="G6" s="160"/>
    </row>
    <row r="7" spans="1:8" ht="15.75" x14ac:dyDescent="0.25">
      <c r="A7" s="112" t="s">
        <v>4</v>
      </c>
      <c r="B7" s="163" t="s">
        <v>262</v>
      </c>
      <c r="C7" s="163"/>
      <c r="D7" s="163" t="s">
        <v>8</v>
      </c>
      <c r="E7" s="164"/>
      <c r="F7" s="163" t="s">
        <v>9</v>
      </c>
      <c r="G7" s="112" t="s">
        <v>4</v>
      </c>
    </row>
    <row r="8" spans="1:8" ht="15.75" x14ac:dyDescent="0.25">
      <c r="A8" s="165" t="s">
        <v>6</v>
      </c>
      <c r="B8" s="160"/>
      <c r="C8" s="160"/>
      <c r="D8" s="166"/>
      <c r="E8" s="166"/>
      <c r="F8" s="166"/>
      <c r="G8" s="165" t="s">
        <v>6</v>
      </c>
    </row>
    <row r="9" spans="1:8" ht="15.75" x14ac:dyDescent="0.25">
      <c r="A9" s="112">
        <v>1</v>
      </c>
      <c r="B9" s="162" t="s">
        <v>438</v>
      </c>
      <c r="C9" s="162"/>
      <c r="D9" s="166"/>
      <c r="E9" s="166"/>
      <c r="F9" s="166"/>
      <c r="G9" s="112">
        <v>1</v>
      </c>
    </row>
    <row r="10" spans="1:8" ht="15.75" x14ac:dyDescent="0.25">
      <c r="A10" s="112">
        <f>A9+1</f>
        <v>2</v>
      </c>
      <c r="B10" s="160" t="s">
        <v>263</v>
      </c>
      <c r="C10" s="164"/>
      <c r="D10" s="167">
        <f>'Pg2 BK-1 Comparison TO6 C2'!I95</f>
        <v>-1693.0335048062261</v>
      </c>
      <c r="E10" s="168"/>
      <c r="F10" s="166" t="s">
        <v>264</v>
      </c>
      <c r="G10" s="112">
        <f>G9+1</f>
        <v>2</v>
      </c>
    </row>
    <row r="11" spans="1:8" ht="15.75" x14ac:dyDescent="0.25">
      <c r="A11" s="112">
        <f t="shared" ref="A11:A22" si="0">A10+1</f>
        <v>3</v>
      </c>
      <c r="B11" s="160"/>
      <c r="C11" s="164"/>
      <c r="D11" s="168"/>
      <c r="E11" s="168"/>
      <c r="F11" s="166"/>
      <c r="G11" s="112">
        <f t="shared" ref="G11:G22" si="1">G10+1</f>
        <v>3</v>
      </c>
    </row>
    <row r="12" spans="1:8" ht="15.75" x14ac:dyDescent="0.25">
      <c r="A12" s="112">
        <f t="shared" si="0"/>
        <v>4</v>
      </c>
      <c r="B12" s="160" t="s">
        <v>265</v>
      </c>
      <c r="C12" s="166"/>
      <c r="D12" s="169">
        <f>'Pg7 TO6 C2 Int Calc'!G52</f>
        <v>-348.74473524355608</v>
      </c>
      <c r="E12" s="170"/>
      <c r="F12" s="171" t="s">
        <v>266</v>
      </c>
      <c r="G12" s="112">
        <f t="shared" si="1"/>
        <v>4</v>
      </c>
    </row>
    <row r="13" spans="1:8" ht="15.75" x14ac:dyDescent="0.25">
      <c r="A13" s="112">
        <f t="shared" si="0"/>
        <v>5</v>
      </c>
      <c r="B13" s="160"/>
      <c r="C13" s="166"/>
      <c r="D13" s="172"/>
      <c r="E13" s="172"/>
      <c r="F13" s="166"/>
      <c r="G13" s="112">
        <f t="shared" si="1"/>
        <v>5</v>
      </c>
    </row>
    <row r="14" spans="1:8" ht="15.75" x14ac:dyDescent="0.25">
      <c r="A14" s="112">
        <f t="shared" si="0"/>
        <v>6</v>
      </c>
      <c r="B14" s="173" t="s">
        <v>267</v>
      </c>
      <c r="C14" s="164"/>
      <c r="D14" s="174">
        <f>D10+D12</f>
        <v>-2041.7782400497822</v>
      </c>
      <c r="E14" s="168"/>
      <c r="F14" s="171" t="s">
        <v>268</v>
      </c>
      <c r="G14" s="112">
        <f t="shared" si="1"/>
        <v>6</v>
      </c>
    </row>
    <row r="15" spans="1:8" ht="15.75" x14ac:dyDescent="0.25">
      <c r="A15" s="112">
        <f t="shared" si="0"/>
        <v>7</v>
      </c>
      <c r="B15" s="160"/>
      <c r="C15" s="166"/>
      <c r="D15" s="175"/>
      <c r="E15" s="160"/>
      <c r="F15" s="160"/>
      <c r="G15" s="112">
        <f t="shared" si="1"/>
        <v>7</v>
      </c>
    </row>
    <row r="16" spans="1:8" ht="15.75" x14ac:dyDescent="0.25">
      <c r="A16" s="112">
        <f t="shared" si="0"/>
        <v>8</v>
      </c>
      <c r="B16" s="160" t="s">
        <v>218</v>
      </c>
      <c r="C16" s="164"/>
      <c r="D16" s="176">
        <f>ROUND(D14*0.010207,0)</f>
        <v>-21</v>
      </c>
      <c r="E16" s="160"/>
      <c r="F16" s="112" t="s">
        <v>269</v>
      </c>
      <c r="G16" s="112">
        <f t="shared" si="1"/>
        <v>8</v>
      </c>
    </row>
    <row r="17" spans="1:7" ht="15.75" x14ac:dyDescent="0.25">
      <c r="A17" s="112">
        <f t="shared" si="0"/>
        <v>9</v>
      </c>
      <c r="B17" s="160"/>
      <c r="C17" s="166"/>
      <c r="D17" s="175"/>
      <c r="E17" s="160"/>
      <c r="G17" s="112">
        <f t="shared" si="1"/>
        <v>9</v>
      </c>
    </row>
    <row r="18" spans="1:7" ht="15.75" x14ac:dyDescent="0.25">
      <c r="A18" s="112">
        <f t="shared" si="0"/>
        <v>10</v>
      </c>
      <c r="B18" s="177" t="s">
        <v>433</v>
      </c>
      <c r="C18" s="166"/>
      <c r="D18" s="175">
        <f>SUM(D14:D16)</f>
        <v>-2062.7782400497822</v>
      </c>
      <c r="E18" s="160"/>
      <c r="F18" s="171" t="s">
        <v>270</v>
      </c>
      <c r="G18" s="112">
        <f t="shared" si="1"/>
        <v>10</v>
      </c>
    </row>
    <row r="19" spans="1:7" ht="15.75" x14ac:dyDescent="0.25">
      <c r="A19" s="112">
        <f t="shared" si="0"/>
        <v>11</v>
      </c>
      <c r="B19" s="160"/>
      <c r="C19" s="166"/>
      <c r="D19" s="175"/>
      <c r="E19" s="160"/>
      <c r="G19" s="112">
        <f t="shared" si="1"/>
        <v>11</v>
      </c>
    </row>
    <row r="20" spans="1:7" ht="15.75" x14ac:dyDescent="0.25">
      <c r="A20" s="112">
        <f t="shared" si="0"/>
        <v>12</v>
      </c>
      <c r="B20" s="160" t="s">
        <v>219</v>
      </c>
      <c r="C20" s="164"/>
      <c r="D20" s="178">
        <f>ROUND(D14*0.00551,0)</f>
        <v>-11</v>
      </c>
      <c r="E20" s="160"/>
      <c r="F20" s="112" t="s">
        <v>291</v>
      </c>
      <c r="G20" s="112">
        <f t="shared" si="1"/>
        <v>12</v>
      </c>
    </row>
    <row r="21" spans="1:7" ht="15.75" x14ac:dyDescent="0.25">
      <c r="A21" s="112">
        <f t="shared" si="0"/>
        <v>13</v>
      </c>
      <c r="B21" s="160"/>
      <c r="C21" s="166"/>
      <c r="D21" s="179"/>
      <c r="E21" s="160"/>
      <c r="F21" s="112"/>
      <c r="G21" s="112">
        <f t="shared" si="1"/>
        <v>13</v>
      </c>
    </row>
    <row r="22" spans="1:7" ht="16.5" thickBot="1" x14ac:dyDescent="0.3">
      <c r="A22" s="112">
        <f t="shared" si="0"/>
        <v>14</v>
      </c>
      <c r="B22" s="177" t="s">
        <v>434</v>
      </c>
      <c r="C22" s="164"/>
      <c r="D22" s="180">
        <f>SUM(D18:D21)</f>
        <v>-2073.7782400497822</v>
      </c>
      <c r="E22" s="160"/>
      <c r="F22" s="171" t="s">
        <v>271</v>
      </c>
      <c r="G22" s="112">
        <f t="shared" si="1"/>
        <v>14</v>
      </c>
    </row>
    <row r="23" spans="1:7" ht="16.5" thickTop="1" x14ac:dyDescent="0.25">
      <c r="B23" s="160"/>
      <c r="C23" s="160"/>
      <c r="D23" s="160"/>
      <c r="E23" s="160"/>
      <c r="F23" s="160"/>
      <c r="G23" s="160"/>
    </row>
    <row r="24" spans="1:7" ht="18.75" customHeight="1" x14ac:dyDescent="0.25">
      <c r="A24" s="299">
        <v>1</v>
      </c>
      <c r="B24" s="301" t="s">
        <v>437</v>
      </c>
      <c r="C24" s="301"/>
      <c r="D24" s="301"/>
      <c r="E24" s="301"/>
      <c r="F24" s="301"/>
      <c r="G24" s="160"/>
    </row>
    <row r="25" spans="1:7" ht="17.25" x14ac:dyDescent="0.25">
      <c r="A25" s="181"/>
      <c r="B25" s="301"/>
      <c r="C25" s="301"/>
      <c r="D25" s="301"/>
      <c r="E25" s="301"/>
      <c r="F25" s="301"/>
      <c r="G25" s="160"/>
    </row>
    <row r="26" spans="1:7" ht="15.75" x14ac:dyDescent="0.25">
      <c r="B26" s="301"/>
      <c r="C26" s="301"/>
      <c r="D26" s="301"/>
      <c r="E26" s="301"/>
      <c r="F26" s="301"/>
      <c r="G26" s="160"/>
    </row>
    <row r="27" spans="1:7" ht="15.75" x14ac:dyDescent="0.25">
      <c r="B27" s="301"/>
      <c r="C27" s="301"/>
      <c r="D27" s="301"/>
      <c r="E27" s="301"/>
      <c r="F27" s="301"/>
      <c r="G27" s="160"/>
    </row>
    <row r="28" spans="1:7" ht="17.25" x14ac:dyDescent="0.25">
      <c r="A28" s="182"/>
      <c r="B28" s="183"/>
      <c r="C28" s="160"/>
      <c r="D28" s="160"/>
      <c r="E28" s="160"/>
      <c r="F28" s="160"/>
      <c r="G28" s="160"/>
    </row>
    <row r="29" spans="1:7" ht="15.75" x14ac:dyDescent="0.25">
      <c r="B29" s="160"/>
      <c r="C29" s="160"/>
      <c r="D29" s="160"/>
      <c r="E29" s="160"/>
      <c r="F29" s="160"/>
      <c r="G29" s="160"/>
    </row>
    <row r="30" spans="1:7" ht="17.25" x14ac:dyDescent="0.25">
      <c r="A30" s="181"/>
      <c r="B30" s="160"/>
      <c r="C30" s="160"/>
      <c r="D30" s="160"/>
      <c r="E30" s="160"/>
      <c r="F30" s="160"/>
      <c r="G30" s="160"/>
    </row>
    <row r="31" spans="1:7" ht="15.75" x14ac:dyDescent="0.25">
      <c r="B31" s="160"/>
      <c r="C31" s="160"/>
      <c r="D31" s="160"/>
      <c r="E31" s="160"/>
      <c r="F31" s="160"/>
      <c r="G31" s="160"/>
    </row>
    <row r="32" spans="1:7" ht="15.75" x14ac:dyDescent="0.25">
      <c r="B32" s="160"/>
      <c r="C32" s="160"/>
      <c r="D32" s="160"/>
      <c r="E32" s="160"/>
      <c r="F32" s="160"/>
      <c r="G32" s="160"/>
    </row>
    <row r="33" spans="2:7" ht="15.75" x14ac:dyDescent="0.25">
      <c r="B33" s="160"/>
      <c r="C33" s="160"/>
      <c r="D33" s="160"/>
      <c r="E33" s="160"/>
      <c r="F33" s="160"/>
      <c r="G33" s="160"/>
    </row>
    <row r="34" spans="2:7" ht="15.75" x14ac:dyDescent="0.25">
      <c r="B34" s="160"/>
      <c r="C34" s="160"/>
      <c r="D34" s="160"/>
      <c r="E34" s="160"/>
      <c r="F34" s="160"/>
      <c r="G34" s="160"/>
    </row>
    <row r="35" spans="2:7" ht="15.75" x14ac:dyDescent="0.25">
      <c r="B35" s="160"/>
      <c r="C35" s="160"/>
      <c r="D35" s="160"/>
      <c r="E35" s="160"/>
      <c r="F35" s="160"/>
      <c r="G35" s="160"/>
    </row>
    <row r="36" spans="2:7" ht="15.75" x14ac:dyDescent="0.25">
      <c r="B36" s="160"/>
      <c r="C36" s="160"/>
      <c r="D36" s="160"/>
      <c r="E36" s="160"/>
      <c r="F36" s="160"/>
      <c r="G36" s="160"/>
    </row>
    <row r="37" spans="2:7" ht="15.75" x14ac:dyDescent="0.25">
      <c r="B37" s="160"/>
      <c r="C37" s="160"/>
      <c r="D37" s="160"/>
      <c r="E37" s="160"/>
      <c r="F37" s="160"/>
      <c r="G37" s="160"/>
    </row>
    <row r="38" spans="2:7" ht="15.75" x14ac:dyDescent="0.25">
      <c r="B38" s="160"/>
      <c r="C38" s="160"/>
      <c r="D38" s="160"/>
      <c r="E38" s="160"/>
      <c r="F38" s="160"/>
      <c r="G38" s="160"/>
    </row>
    <row r="39" spans="2:7" ht="15.75" x14ac:dyDescent="0.25">
      <c r="B39" s="160"/>
      <c r="C39" s="160"/>
      <c r="D39" s="160"/>
      <c r="E39" s="160"/>
      <c r="F39" s="160"/>
      <c r="G39" s="160"/>
    </row>
    <row r="40" spans="2:7" ht="15.75" x14ac:dyDescent="0.25">
      <c r="B40" s="160"/>
      <c r="C40" s="160"/>
      <c r="D40" s="160"/>
      <c r="E40" s="160"/>
      <c r="F40" s="160"/>
      <c r="G40" s="160"/>
    </row>
    <row r="41" spans="2:7" ht="15.75" x14ac:dyDescent="0.25">
      <c r="B41" s="160"/>
      <c r="C41" s="160"/>
      <c r="D41" s="160"/>
      <c r="E41" s="160"/>
      <c r="F41" s="160"/>
      <c r="G41" s="160"/>
    </row>
    <row r="42" spans="2:7" ht="15.75" x14ac:dyDescent="0.25">
      <c r="B42" s="160"/>
      <c r="C42" s="160"/>
      <c r="D42" s="160"/>
      <c r="E42" s="160"/>
      <c r="F42" s="160"/>
      <c r="G42" s="160"/>
    </row>
  </sheetData>
  <mergeCells count="2">
    <mergeCell ref="B5:F5"/>
    <mergeCell ref="B24:F27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89B3-E66A-4663-9D7A-8490D32883F0}">
  <sheetPr>
    <pageSetUpPr fitToPage="1"/>
  </sheetPr>
  <dimension ref="A2:S216"/>
  <sheetViews>
    <sheetView topLeftCell="A11" zoomScale="80" zoomScaleNormal="80" workbookViewId="0">
      <selection activeCell="O49" sqref="O49"/>
    </sheetView>
  </sheetViews>
  <sheetFormatPr defaultColWidth="9.28515625" defaultRowHeight="15.75" x14ac:dyDescent="0.25"/>
  <cols>
    <col min="1" max="1" width="5.28515625" style="1" customWidth="1"/>
    <col min="2" max="2" width="80.7109375" style="3" customWidth="1"/>
    <col min="3" max="3" width="10.42578125" style="3" customWidth="1"/>
    <col min="4" max="4" width="1.5703125" style="3" customWidth="1"/>
    <col min="5" max="5" width="18" style="3" customWidth="1"/>
    <col min="6" max="6" width="1.5703125" style="3" customWidth="1"/>
    <col min="7" max="7" width="20.140625" style="3" customWidth="1"/>
    <col min="8" max="8" width="1.42578125" style="3" customWidth="1"/>
    <col min="9" max="9" width="16.5703125" style="3" customWidth="1"/>
    <col min="10" max="10" width="51.42578125" style="3" customWidth="1"/>
    <col min="11" max="12" width="5.28515625" style="1" customWidth="1"/>
    <col min="13" max="13" width="11" style="3" customWidth="1"/>
    <col min="14" max="14" width="9.28515625" style="3"/>
    <col min="15" max="15" width="22.140625" style="3" bestFit="1" customWidth="1"/>
    <col min="16" max="16" width="2" style="3" customWidth="1"/>
    <col min="17" max="17" width="19.140625" style="3" customWidth="1"/>
    <col min="18" max="18" width="10.5703125" style="3" bestFit="1" customWidth="1"/>
    <col min="19" max="16384" width="9.28515625" style="3"/>
  </cols>
  <sheetData>
    <row r="2" spans="1:18" x14ac:dyDescent="0.25">
      <c r="B2" s="303" t="s">
        <v>0</v>
      </c>
      <c r="C2" s="304"/>
      <c r="D2" s="304"/>
      <c r="E2" s="304"/>
      <c r="F2" s="304"/>
      <c r="G2" s="304"/>
      <c r="H2" s="304"/>
      <c r="I2" s="304"/>
      <c r="J2" s="304"/>
    </row>
    <row r="3" spans="1:18" x14ac:dyDescent="0.25">
      <c r="A3" s="1" t="s">
        <v>91</v>
      </c>
      <c r="B3" s="303" t="s">
        <v>92</v>
      </c>
      <c r="C3" s="304"/>
      <c r="D3" s="304"/>
      <c r="E3" s="304"/>
      <c r="F3" s="304"/>
      <c r="G3" s="304"/>
      <c r="H3" s="304"/>
      <c r="I3" s="304"/>
      <c r="J3" s="304"/>
    </row>
    <row r="4" spans="1:18" ht="17.25" x14ac:dyDescent="0.25">
      <c r="B4" s="303" t="s">
        <v>375</v>
      </c>
      <c r="C4" s="305"/>
      <c r="D4" s="305"/>
      <c r="E4" s="305"/>
      <c r="F4" s="305"/>
      <c r="G4" s="305"/>
      <c r="H4" s="305"/>
      <c r="I4" s="305"/>
      <c r="J4" s="305"/>
    </row>
    <row r="5" spans="1:18" x14ac:dyDescent="0.25">
      <c r="B5" s="309" t="s">
        <v>93</v>
      </c>
      <c r="C5" s="309"/>
      <c r="D5" s="309"/>
      <c r="E5" s="309"/>
      <c r="F5" s="309"/>
      <c r="G5" s="309"/>
      <c r="H5" s="309"/>
      <c r="I5" s="309"/>
      <c r="J5" s="309"/>
    </row>
    <row r="6" spans="1:18" x14ac:dyDescent="0.25">
      <c r="B6" s="308" t="s">
        <v>3</v>
      </c>
      <c r="C6" s="304"/>
      <c r="D6" s="304"/>
      <c r="E6" s="304"/>
      <c r="F6" s="304"/>
      <c r="G6" s="304"/>
      <c r="H6" s="304"/>
      <c r="I6" s="304"/>
      <c r="J6" s="304"/>
    </row>
    <row r="7" spans="1:18" x14ac:dyDescent="0.25">
      <c r="B7" s="4"/>
      <c r="C7" s="5"/>
      <c r="D7" s="5"/>
      <c r="E7" s="186" t="s">
        <v>275</v>
      </c>
      <c r="F7"/>
      <c r="G7" s="186" t="s">
        <v>276</v>
      </c>
      <c r="H7"/>
      <c r="I7" s="186" t="s">
        <v>277</v>
      </c>
      <c r="J7" s="5"/>
    </row>
    <row r="8" spans="1:18" ht="34.5" x14ac:dyDescent="0.25">
      <c r="A8" s="1" t="s">
        <v>4</v>
      </c>
      <c r="E8" s="187" t="s">
        <v>282</v>
      </c>
      <c r="F8" s="188"/>
      <c r="G8" s="187" t="s">
        <v>283</v>
      </c>
      <c r="H8" s="188"/>
      <c r="I8" s="189" t="s">
        <v>278</v>
      </c>
      <c r="J8" s="1"/>
      <c r="K8" s="1" t="s">
        <v>4</v>
      </c>
      <c r="O8"/>
      <c r="P8"/>
      <c r="Q8"/>
      <c r="R8"/>
    </row>
    <row r="9" spans="1:18" x14ac:dyDescent="0.25">
      <c r="A9" s="1" t="s">
        <v>6</v>
      </c>
      <c r="B9" s="5" t="s">
        <v>91</v>
      </c>
      <c r="E9" s="190" t="s">
        <v>279</v>
      </c>
      <c r="F9" s="111"/>
      <c r="G9" s="190" t="s">
        <v>280</v>
      </c>
      <c r="H9" s="111"/>
      <c r="I9" s="191" t="s">
        <v>281</v>
      </c>
      <c r="J9" s="7" t="s">
        <v>9</v>
      </c>
      <c r="K9" s="1" t="s">
        <v>6</v>
      </c>
      <c r="O9"/>
      <c r="P9"/>
      <c r="Q9"/>
      <c r="R9"/>
    </row>
    <row r="10" spans="1:18" x14ac:dyDescent="0.25">
      <c r="B10" s="75" t="s">
        <v>376</v>
      </c>
      <c r="C10" s="254"/>
      <c r="D10" s="254"/>
      <c r="E10" s="73"/>
      <c r="J10" s="1"/>
      <c r="O10"/>
      <c r="P10"/>
      <c r="Q10"/>
      <c r="R10"/>
    </row>
    <row r="11" spans="1:18" x14ac:dyDescent="0.25">
      <c r="A11" s="1">
        <f t="shared" ref="A11:A75" si="0">A10+1</f>
        <v>1</v>
      </c>
      <c r="B11" s="41" t="s">
        <v>94</v>
      </c>
      <c r="C11" s="77"/>
      <c r="D11" s="77"/>
      <c r="E11" s="46">
        <f>'Pg3 TO5 True-Up BK-1_Revised'!E11</f>
        <v>130520.31277999998</v>
      </c>
      <c r="G11" s="46">
        <f>'Pg4 TO5 True-Up BK-1_As Filed'!E12</f>
        <v>130520.31277999998</v>
      </c>
      <c r="I11" s="113">
        <f>E11-G11</f>
        <v>0</v>
      </c>
      <c r="J11" s="1" t="s">
        <v>377</v>
      </c>
      <c r="K11" s="1">
        <f>K10+1</f>
        <v>1</v>
      </c>
      <c r="M11" s="1"/>
      <c r="O11"/>
      <c r="P11"/>
      <c r="Q11"/>
      <c r="R11"/>
    </row>
    <row r="12" spans="1:18" x14ac:dyDescent="0.25">
      <c r="A12" s="1">
        <f t="shared" si="0"/>
        <v>2</v>
      </c>
      <c r="B12" s="41" t="s">
        <v>91</v>
      </c>
      <c r="C12" s="77"/>
      <c r="D12" s="77"/>
      <c r="E12" s="78" t="s">
        <v>91</v>
      </c>
      <c r="G12" s="78"/>
      <c r="I12" s="111"/>
      <c r="J12" s="1"/>
      <c r="K12" s="1">
        <f>K11+1</f>
        <v>2</v>
      </c>
      <c r="M12" s="1"/>
      <c r="O12"/>
      <c r="P12"/>
      <c r="Q12"/>
      <c r="R12"/>
    </row>
    <row r="13" spans="1:18" x14ac:dyDescent="0.25">
      <c r="A13" s="1">
        <f t="shared" si="0"/>
        <v>3</v>
      </c>
      <c r="B13" s="41" t="s">
        <v>95</v>
      </c>
      <c r="C13" s="77"/>
      <c r="D13" s="77"/>
      <c r="E13" s="79">
        <f>'Pg3 TO5 True-Up BK-1_Revised'!E13</f>
        <v>99954.578399528094</v>
      </c>
      <c r="F13" s="5"/>
      <c r="G13" s="79">
        <f>'Pg4 TO5 True-Up BK-1_As Filed'!E14</f>
        <v>99954.578399528094</v>
      </c>
      <c r="H13" s="5"/>
      <c r="I13" s="193">
        <f>E13-G13</f>
        <v>0</v>
      </c>
      <c r="J13" s="1" t="s">
        <v>378</v>
      </c>
      <c r="K13" s="1">
        <f>K12+1</f>
        <v>3</v>
      </c>
      <c r="M13" s="1"/>
      <c r="O13"/>
      <c r="P13"/>
      <c r="Q13"/>
      <c r="R13"/>
    </row>
    <row r="14" spans="1:18" x14ac:dyDescent="0.25">
      <c r="A14" s="1">
        <f t="shared" si="0"/>
        <v>4</v>
      </c>
      <c r="B14" s="41"/>
      <c r="C14" s="77"/>
      <c r="D14" s="77"/>
      <c r="E14" s="78"/>
      <c r="F14" s="5"/>
      <c r="G14" s="78"/>
      <c r="H14" s="5"/>
      <c r="I14" s="111"/>
      <c r="J14" s="1"/>
      <c r="K14" s="1">
        <f t="shared" ref="K14:K70" si="1">K13+1</f>
        <v>4</v>
      </c>
      <c r="M14" s="1"/>
      <c r="O14"/>
      <c r="P14"/>
      <c r="Q14"/>
      <c r="R14"/>
    </row>
    <row r="15" spans="1:18" x14ac:dyDescent="0.25">
      <c r="A15" s="1">
        <f t="shared" si="0"/>
        <v>5</v>
      </c>
      <c r="B15" s="41" t="s">
        <v>96</v>
      </c>
      <c r="C15" s="77"/>
      <c r="D15" s="77"/>
      <c r="E15" s="255">
        <f>'Pg3 TO5 True-Up BK-1_Revised'!E15</f>
        <v>0</v>
      </c>
      <c r="G15" s="255">
        <f>'Pg4 TO5 True-Up BK-1_As Filed'!E16</f>
        <v>0</v>
      </c>
      <c r="I15" s="194">
        <f>E15-G15</f>
        <v>0</v>
      </c>
      <c r="J15" s="1" t="s">
        <v>379</v>
      </c>
      <c r="K15" s="1">
        <f t="shared" si="1"/>
        <v>5</v>
      </c>
      <c r="M15" s="256"/>
      <c r="N15" s="16"/>
      <c r="O15"/>
      <c r="P15"/>
      <c r="Q15"/>
      <c r="R15"/>
    </row>
    <row r="16" spans="1:18" x14ac:dyDescent="0.25">
      <c r="A16" s="1">
        <f t="shared" si="0"/>
        <v>6</v>
      </c>
      <c r="B16" s="41" t="s">
        <v>97</v>
      </c>
      <c r="C16" s="77"/>
      <c r="D16" s="77"/>
      <c r="E16" s="70">
        <f>E11+E13+E15</f>
        <v>230474.89117952809</v>
      </c>
      <c r="F16" s="5"/>
      <c r="G16" s="70">
        <f>G11+G13+G15</f>
        <v>230474.89117952809</v>
      </c>
      <c r="H16" s="5"/>
      <c r="I16" s="212">
        <f>E16-G16</f>
        <v>0</v>
      </c>
      <c r="J16" s="1" t="s">
        <v>98</v>
      </c>
      <c r="K16" s="1">
        <f t="shared" si="1"/>
        <v>6</v>
      </c>
      <c r="M16" s="1"/>
      <c r="O16"/>
      <c r="P16"/>
      <c r="Q16"/>
      <c r="R16"/>
    </row>
    <row r="17" spans="1:19" x14ac:dyDescent="0.25">
      <c r="A17" s="1">
        <f t="shared" si="0"/>
        <v>7</v>
      </c>
      <c r="E17" s="19"/>
      <c r="G17" s="19"/>
      <c r="I17" s="111"/>
      <c r="J17" s="1"/>
      <c r="K17" s="1">
        <f t="shared" si="1"/>
        <v>7</v>
      </c>
      <c r="M17" s="1"/>
      <c r="O17"/>
      <c r="P17"/>
      <c r="Q17"/>
      <c r="R17"/>
    </row>
    <row r="18" spans="1:19" x14ac:dyDescent="0.25">
      <c r="A18" s="1">
        <f t="shared" si="0"/>
        <v>8</v>
      </c>
      <c r="B18" s="3" t="s">
        <v>99</v>
      </c>
      <c r="C18" s="77"/>
      <c r="D18" s="77"/>
      <c r="E18" s="281">
        <f>'Pg3 TO5 True-Up BK-1_Revised'!E18</f>
        <v>298742.31977013522</v>
      </c>
      <c r="F18" s="282" t="s">
        <v>273</v>
      </c>
      <c r="G18" s="81">
        <f>'Pg4 TO5 True-Up BK-1_As Filed'!E19</f>
        <v>299228.83676891559</v>
      </c>
      <c r="H18" s="282"/>
      <c r="I18" s="193">
        <f>E18-G18</f>
        <v>-486.51699878036743</v>
      </c>
      <c r="J18" s="1" t="s">
        <v>380</v>
      </c>
      <c r="K18" s="1">
        <f t="shared" si="1"/>
        <v>8</v>
      </c>
      <c r="M18" s="256"/>
      <c r="N18" s="16"/>
      <c r="O18"/>
      <c r="P18"/>
      <c r="Q18"/>
      <c r="R18"/>
    </row>
    <row r="19" spans="1:19" x14ac:dyDescent="0.25">
      <c r="A19" s="1">
        <f t="shared" si="0"/>
        <v>9</v>
      </c>
      <c r="E19" s="83"/>
      <c r="G19" s="83"/>
      <c r="I19" s="111"/>
      <c r="J19" s="2"/>
      <c r="K19" s="1">
        <f t="shared" si="1"/>
        <v>9</v>
      </c>
      <c r="O19"/>
      <c r="P19"/>
      <c r="Q19"/>
      <c r="R19"/>
    </row>
    <row r="20" spans="1:19" ht="18.75" x14ac:dyDescent="0.25">
      <c r="A20" s="1">
        <f t="shared" si="0"/>
        <v>10</v>
      </c>
      <c r="B20" s="257" t="s">
        <v>284</v>
      </c>
      <c r="E20" s="258">
        <f>'Pg3 TO5 True-Up BK-1_Revised'!E20</f>
        <v>0</v>
      </c>
      <c r="G20" s="84">
        <f>'Pg4 TO5 True-Up BK-1_As Filed'!E21</f>
        <v>0</v>
      </c>
      <c r="I20" s="193">
        <f>E20-G20</f>
        <v>0</v>
      </c>
      <c r="J20" s="1" t="s">
        <v>381</v>
      </c>
      <c r="K20" s="1">
        <f t="shared" si="1"/>
        <v>10</v>
      </c>
      <c r="M20" s="256"/>
      <c r="N20" s="16"/>
      <c r="O20"/>
      <c r="P20"/>
      <c r="Q20"/>
      <c r="R20"/>
    </row>
    <row r="21" spans="1:19" x14ac:dyDescent="0.25">
      <c r="A21" s="1">
        <f t="shared" si="0"/>
        <v>11</v>
      </c>
      <c r="E21" s="83"/>
      <c r="G21" s="83"/>
      <c r="I21" s="111"/>
      <c r="J21" s="2"/>
      <c r="K21" s="1">
        <f t="shared" si="1"/>
        <v>11</v>
      </c>
      <c r="M21" s="1"/>
      <c r="O21"/>
      <c r="P21"/>
      <c r="Q21"/>
      <c r="R21"/>
    </row>
    <row r="22" spans="1:19" x14ac:dyDescent="0.25">
      <c r="A22" s="1">
        <f t="shared" si="0"/>
        <v>12</v>
      </c>
      <c r="B22" s="3" t="s">
        <v>101</v>
      </c>
      <c r="C22" s="77"/>
      <c r="D22" s="77"/>
      <c r="E22" s="79">
        <f>'Pg3 TO5 True-Up BK-1_Revised'!E22</f>
        <v>77285.37840720253</v>
      </c>
      <c r="G22" s="79">
        <f>'Pg4 TO5 True-Up BK-1_As Filed'!E23</f>
        <v>77285.37840720253</v>
      </c>
      <c r="I22" s="193">
        <f>E22-G22</f>
        <v>0</v>
      </c>
      <c r="J22" s="1" t="s">
        <v>382</v>
      </c>
      <c r="K22" s="1">
        <f t="shared" si="1"/>
        <v>12</v>
      </c>
      <c r="M22" s="256"/>
      <c r="N22" s="16"/>
      <c r="O22"/>
      <c r="P22"/>
      <c r="Q22"/>
      <c r="R22"/>
    </row>
    <row r="23" spans="1:19" x14ac:dyDescent="0.25">
      <c r="A23" s="1">
        <f t="shared" si="0"/>
        <v>13</v>
      </c>
      <c r="B23" s="41"/>
      <c r="C23" s="77"/>
      <c r="D23" s="77"/>
      <c r="E23" s="78"/>
      <c r="G23" s="78"/>
      <c r="I23" s="111"/>
      <c r="J23" s="2"/>
      <c r="K23" s="1">
        <f t="shared" si="1"/>
        <v>13</v>
      </c>
      <c r="M23" s="1"/>
      <c r="O23"/>
      <c r="P23"/>
      <c r="Q23"/>
      <c r="R23"/>
    </row>
    <row r="24" spans="1:19" x14ac:dyDescent="0.25">
      <c r="A24" s="1">
        <f t="shared" si="0"/>
        <v>14</v>
      </c>
      <c r="B24" s="3" t="s">
        <v>102</v>
      </c>
      <c r="C24" s="77"/>
      <c r="D24" s="77"/>
      <c r="E24" s="80">
        <f>'Pg3 TO5 True-Up BK-1_Revised'!E24</f>
        <v>4116.8705307113805</v>
      </c>
      <c r="G24" s="80">
        <f>'Pg4 TO5 True-Up BK-1_As Filed'!E25</f>
        <v>4116.8705307113805</v>
      </c>
      <c r="I24" s="194">
        <f>E24-G24</f>
        <v>0</v>
      </c>
      <c r="J24" s="1" t="s">
        <v>383</v>
      </c>
      <c r="K24" s="1">
        <f t="shared" si="1"/>
        <v>14</v>
      </c>
      <c r="M24" s="256"/>
      <c r="N24" s="16"/>
      <c r="O24"/>
      <c r="P24"/>
      <c r="Q24"/>
      <c r="R24"/>
    </row>
    <row r="25" spans="1:19" x14ac:dyDescent="0.25">
      <c r="A25" s="1">
        <f t="shared" si="0"/>
        <v>15</v>
      </c>
      <c r="B25" s="41" t="s">
        <v>103</v>
      </c>
      <c r="C25" s="77"/>
      <c r="D25" s="77"/>
      <c r="E25" s="287">
        <f>SUM(E16:E24)</f>
        <v>610619.45988757722</v>
      </c>
      <c r="F25" s="282" t="s">
        <v>273</v>
      </c>
      <c r="G25" s="70">
        <f>SUM(G16:G24)</f>
        <v>611105.97688635765</v>
      </c>
      <c r="H25" s="282"/>
      <c r="I25" s="70">
        <f>SUM(I16:I24)</f>
        <v>-486.51699878036743</v>
      </c>
      <c r="J25" s="259" t="s">
        <v>104</v>
      </c>
      <c r="K25" s="1">
        <f t="shared" si="1"/>
        <v>15</v>
      </c>
      <c r="M25" s="1"/>
      <c r="O25"/>
      <c r="P25"/>
      <c r="Q25"/>
      <c r="R25"/>
    </row>
    <row r="26" spans="1:19" x14ac:dyDescent="0.25">
      <c r="A26" s="1">
        <f t="shared" si="0"/>
        <v>16</v>
      </c>
      <c r="B26" s="41"/>
      <c r="C26" s="77"/>
      <c r="D26" s="77"/>
      <c r="E26" s="85"/>
      <c r="G26" s="85"/>
      <c r="I26" s="111"/>
      <c r="J26" s="1"/>
      <c r="K26" s="1">
        <f t="shared" si="1"/>
        <v>16</v>
      </c>
      <c r="M26" s="1"/>
      <c r="O26"/>
      <c r="P26"/>
      <c r="Q26"/>
      <c r="R26"/>
    </row>
    <row r="27" spans="1:19" ht="18.75" x14ac:dyDescent="0.25">
      <c r="A27" s="1">
        <f t="shared" si="0"/>
        <v>17</v>
      </c>
      <c r="B27" s="260" t="s">
        <v>105</v>
      </c>
      <c r="C27" s="77"/>
      <c r="D27" s="78"/>
      <c r="E27" s="283">
        <f>'Pg3 TO5 True-Up BK-1_Revised'!E27</f>
        <v>9.4978868247432138E-2</v>
      </c>
      <c r="F27" s="282" t="s">
        <v>273</v>
      </c>
      <c r="G27" s="61">
        <f>'Pg4 TO5 True-Up BK-1_As Filed'!E28</f>
        <v>9.4979106623422849E-2</v>
      </c>
      <c r="H27" s="282"/>
      <c r="I27" s="214">
        <f>E27-G27</f>
        <v>-2.3837599071041549E-7</v>
      </c>
      <c r="J27" s="259" t="s">
        <v>425</v>
      </c>
      <c r="K27" s="1">
        <f t="shared" si="1"/>
        <v>17</v>
      </c>
      <c r="M27" s="1"/>
      <c r="O27"/>
      <c r="P27"/>
      <c r="Q27"/>
      <c r="R27"/>
    </row>
    <row r="28" spans="1:19" x14ac:dyDescent="0.25">
      <c r="A28" s="1">
        <f t="shared" si="0"/>
        <v>18</v>
      </c>
      <c r="B28" s="260" t="s">
        <v>106</v>
      </c>
      <c r="C28" s="77"/>
      <c r="D28" s="77"/>
      <c r="E28" s="284">
        <f>E140</f>
        <v>5500921.9661146728</v>
      </c>
      <c r="F28" s="282" t="s">
        <v>273</v>
      </c>
      <c r="G28" s="261">
        <f>G140</f>
        <v>5513611.1275644703</v>
      </c>
      <c r="H28" s="282"/>
      <c r="I28" s="215">
        <f>E28-G28</f>
        <v>-12689.161449797451</v>
      </c>
      <c r="J28" s="259" t="s">
        <v>385</v>
      </c>
      <c r="K28" s="1">
        <f t="shared" si="1"/>
        <v>18</v>
      </c>
      <c r="M28" s="256"/>
      <c r="N28" s="16"/>
      <c r="O28"/>
      <c r="P28"/>
      <c r="Q28"/>
      <c r="R28"/>
    </row>
    <row r="29" spans="1:19" x14ac:dyDescent="0.25">
      <c r="A29" s="1">
        <f t="shared" si="0"/>
        <v>19</v>
      </c>
      <c r="B29" s="257" t="s">
        <v>107</v>
      </c>
      <c r="E29" s="285">
        <f>E27*E28</f>
        <v>522471.34265901084</v>
      </c>
      <c r="F29" s="282" t="s">
        <v>273</v>
      </c>
      <c r="G29" s="262">
        <f>G27*G28</f>
        <v>523677.85916503653</v>
      </c>
      <c r="H29" s="282"/>
      <c r="I29" s="198">
        <f>E29-G29</f>
        <v>-1206.5165060256841</v>
      </c>
      <c r="J29" s="259" t="s">
        <v>108</v>
      </c>
      <c r="K29" s="1">
        <f t="shared" si="1"/>
        <v>19</v>
      </c>
      <c r="M29" s="1"/>
      <c r="N29" s="16"/>
      <c r="O29"/>
      <c r="P29"/>
      <c r="Q29"/>
      <c r="R29"/>
      <c r="S29" s="16"/>
    </row>
    <row r="30" spans="1:19" x14ac:dyDescent="0.25">
      <c r="A30" s="1">
        <f t="shared" si="0"/>
        <v>20</v>
      </c>
      <c r="B30" s="257"/>
      <c r="E30" s="60"/>
      <c r="F30" s="5"/>
      <c r="G30" s="60"/>
      <c r="H30" s="5"/>
      <c r="I30" s="198"/>
      <c r="J30" s="259"/>
      <c r="K30" s="1">
        <f t="shared" si="1"/>
        <v>20</v>
      </c>
      <c r="M30" s="1"/>
      <c r="O30"/>
      <c r="P30"/>
      <c r="Q30"/>
      <c r="R30"/>
      <c r="S30" s="16"/>
    </row>
    <row r="31" spans="1:19" ht="18.75" x14ac:dyDescent="0.25">
      <c r="A31" s="1">
        <f t="shared" si="0"/>
        <v>21</v>
      </c>
      <c r="B31" s="260" t="s">
        <v>109</v>
      </c>
      <c r="E31" s="263">
        <f>'Pg3 TO5 True-Up BK-1_Revised'!E31</f>
        <v>0</v>
      </c>
      <c r="F31" s="5"/>
      <c r="G31" s="263">
        <f>'Pg4 TO5 True-Up BK-1_As Filed'!E32</f>
        <v>0</v>
      </c>
      <c r="H31" s="5"/>
      <c r="I31" s="296">
        <f>E31-G31</f>
        <v>0</v>
      </c>
      <c r="J31" s="259" t="s">
        <v>426</v>
      </c>
      <c r="K31" s="1">
        <f t="shared" si="1"/>
        <v>21</v>
      </c>
      <c r="M31" s="1"/>
      <c r="O31"/>
      <c r="P31"/>
      <c r="Q31"/>
      <c r="R31"/>
    </row>
    <row r="32" spans="1:19" x14ac:dyDescent="0.25">
      <c r="A32" s="1">
        <f t="shared" si="0"/>
        <v>22</v>
      </c>
      <c r="B32" s="260" t="s">
        <v>106</v>
      </c>
      <c r="E32" s="284">
        <f>E140-E123</f>
        <v>5500921.9661146728</v>
      </c>
      <c r="F32" s="282" t="s">
        <v>273</v>
      </c>
      <c r="G32" s="261">
        <f>G140-G123</f>
        <v>5513611.1275644703</v>
      </c>
      <c r="H32" s="282"/>
      <c r="I32" s="213">
        <f>E32-G32</f>
        <v>-12689.161449797451</v>
      </c>
      <c r="J32" s="259" t="s">
        <v>387</v>
      </c>
      <c r="K32" s="1">
        <f t="shared" si="1"/>
        <v>22</v>
      </c>
      <c r="M32" s="1"/>
      <c r="O32"/>
      <c r="P32"/>
      <c r="Q32"/>
      <c r="R32"/>
    </row>
    <row r="33" spans="1:18" x14ac:dyDescent="0.25">
      <c r="A33" s="1">
        <f t="shared" si="0"/>
        <v>23</v>
      </c>
      <c r="B33" s="257" t="s">
        <v>110</v>
      </c>
      <c r="E33" s="60">
        <f>E31*E32</f>
        <v>0</v>
      </c>
      <c r="F33" s="5"/>
      <c r="G33" s="60">
        <f>G31*G32</f>
        <v>0</v>
      </c>
      <c r="H33" s="5"/>
      <c r="I33" s="197">
        <f>E33-G33</f>
        <v>0</v>
      </c>
      <c r="J33" s="259" t="s">
        <v>111</v>
      </c>
      <c r="K33" s="1">
        <f t="shared" si="1"/>
        <v>23</v>
      </c>
      <c r="M33" s="1"/>
      <c r="N33" s="16"/>
      <c r="O33"/>
      <c r="P33"/>
      <c r="Q33"/>
      <c r="R33"/>
    </row>
    <row r="34" spans="1:18" x14ac:dyDescent="0.25">
      <c r="A34" s="1">
        <f t="shared" si="0"/>
        <v>24</v>
      </c>
      <c r="B34" s="41"/>
      <c r="C34" s="77"/>
      <c r="D34" s="77"/>
      <c r="E34" s="85"/>
      <c r="G34" s="85"/>
      <c r="I34" s="198"/>
      <c r="J34" s="1"/>
      <c r="K34" s="1">
        <f t="shared" si="1"/>
        <v>24</v>
      </c>
      <c r="M34" s="1"/>
      <c r="O34"/>
      <c r="P34"/>
      <c r="Q34"/>
      <c r="R34"/>
    </row>
    <row r="35" spans="1:18" x14ac:dyDescent="0.25">
      <c r="A35" s="1">
        <f t="shared" si="0"/>
        <v>25</v>
      </c>
      <c r="B35" s="257" t="s">
        <v>112</v>
      </c>
      <c r="E35" s="264">
        <f>'Pg3 TO5 True-Up BK-1_Revised'!E35</f>
        <v>1304.0991895338727</v>
      </c>
      <c r="G35" s="264">
        <f>'Pg4 TO5 True-Up BK-1_As Filed'!E36</f>
        <v>1304.0991895338727</v>
      </c>
      <c r="I35" s="202">
        <f t="shared" ref="I35:I40" si="2">E35-G35</f>
        <v>0</v>
      </c>
      <c r="J35" s="259" t="s">
        <v>113</v>
      </c>
      <c r="K35" s="1">
        <f t="shared" si="1"/>
        <v>25</v>
      </c>
      <c r="L35" s="15"/>
      <c r="M35" s="1"/>
      <c r="O35"/>
      <c r="P35"/>
      <c r="Q35"/>
      <c r="R35"/>
    </row>
    <row r="36" spans="1:18" x14ac:dyDescent="0.25">
      <c r="A36" s="1">
        <f t="shared" si="0"/>
        <v>26</v>
      </c>
      <c r="B36" s="257" t="s">
        <v>114</v>
      </c>
      <c r="E36" s="185">
        <f>'Pg3 TO5 True-Up BK-1_Revised'!E36</f>
        <v>-10039.179</v>
      </c>
      <c r="G36" s="185">
        <f>'Pg4 TO5 True-Up BK-1_As Filed'!E37</f>
        <v>-10039.179</v>
      </c>
      <c r="I36" s="193">
        <f t="shared" si="2"/>
        <v>0</v>
      </c>
      <c r="J36" s="259" t="s">
        <v>115</v>
      </c>
      <c r="K36" s="1">
        <f t="shared" si="1"/>
        <v>26</v>
      </c>
      <c r="L36" s="15"/>
      <c r="M36" s="256"/>
      <c r="N36" s="16"/>
      <c r="O36"/>
      <c r="P36"/>
      <c r="Q36"/>
      <c r="R36"/>
    </row>
    <row r="37" spans="1:18" x14ac:dyDescent="0.25">
      <c r="A37" s="1">
        <f t="shared" si="0"/>
        <v>27</v>
      </c>
      <c r="B37" s="257" t="s">
        <v>116</v>
      </c>
      <c r="E37" s="79">
        <f>'Pg3 TO5 True-Up BK-1_Revised'!E37</f>
        <v>0</v>
      </c>
      <c r="F37" s="5"/>
      <c r="G37" s="79">
        <f>'Pg4 TO5 True-Up BK-1_As Filed'!E38</f>
        <v>0</v>
      </c>
      <c r="H37" s="5"/>
      <c r="I37" s="193">
        <f t="shared" si="2"/>
        <v>0</v>
      </c>
      <c r="J37" s="259" t="s">
        <v>117</v>
      </c>
      <c r="K37" s="1">
        <f t="shared" si="1"/>
        <v>27</v>
      </c>
      <c r="L37" s="15"/>
      <c r="M37" s="1"/>
      <c r="O37"/>
      <c r="P37"/>
      <c r="Q37"/>
      <c r="R37"/>
    </row>
    <row r="38" spans="1:18" x14ac:dyDescent="0.25">
      <c r="A38" s="1">
        <f t="shared" si="0"/>
        <v>28</v>
      </c>
      <c r="B38" s="265" t="s">
        <v>118</v>
      </c>
      <c r="E38" s="80">
        <f>'Pg3 TO5 True-Up BK-1_Revised'!E38</f>
        <v>0</v>
      </c>
      <c r="G38" s="80">
        <f>'Pg4 TO5 True-Up BK-1_As Filed'!E39</f>
        <v>0</v>
      </c>
      <c r="I38" s="193">
        <f t="shared" si="2"/>
        <v>0</v>
      </c>
      <c r="J38" s="259" t="s">
        <v>119</v>
      </c>
      <c r="K38" s="1">
        <f t="shared" si="1"/>
        <v>28</v>
      </c>
      <c r="L38" s="15"/>
      <c r="M38" s="1"/>
      <c r="O38"/>
      <c r="P38"/>
      <c r="Q38"/>
      <c r="R38"/>
    </row>
    <row r="39" spans="1:18" x14ac:dyDescent="0.25">
      <c r="A39" s="1">
        <f t="shared" si="0"/>
        <v>29</v>
      </c>
      <c r="E39" s="83"/>
      <c r="G39" s="83"/>
      <c r="I39" s="193">
        <f t="shared" si="2"/>
        <v>0</v>
      </c>
      <c r="J39" s="1"/>
      <c r="K39" s="1">
        <f t="shared" si="1"/>
        <v>29</v>
      </c>
      <c r="L39" s="15"/>
      <c r="O39"/>
      <c r="P39"/>
      <c r="Q39"/>
      <c r="R39"/>
    </row>
    <row r="40" spans="1:18" ht="16.5" thickBot="1" x14ac:dyDescent="0.3">
      <c r="A40" s="1">
        <f t="shared" si="0"/>
        <v>30</v>
      </c>
      <c r="B40" s="3" t="s">
        <v>388</v>
      </c>
      <c r="C40" s="77"/>
      <c r="D40" s="77"/>
      <c r="E40" s="286">
        <f>E25+E29+E33+SUM(E35:E38)</f>
        <v>1124355.7227361219</v>
      </c>
      <c r="F40" s="282" t="s">
        <v>273</v>
      </c>
      <c r="G40" s="89">
        <f>G25+G29+G33+SUM(G35:G38)</f>
        <v>1126048.7562409281</v>
      </c>
      <c r="H40" s="282"/>
      <c r="I40" s="89">
        <f t="shared" si="2"/>
        <v>-1693.0335048062261</v>
      </c>
      <c r="J40" s="1" t="s">
        <v>389</v>
      </c>
      <c r="K40" s="1">
        <f t="shared" si="1"/>
        <v>30</v>
      </c>
      <c r="L40" s="15"/>
      <c r="M40" s="59"/>
      <c r="O40"/>
      <c r="P40"/>
      <c r="Q40"/>
      <c r="R40"/>
    </row>
    <row r="41" spans="1:18" ht="16.5" thickTop="1" x14ac:dyDescent="0.25">
      <c r="C41" s="77"/>
      <c r="D41" s="77"/>
      <c r="E41" s="90"/>
      <c r="F41" s="5"/>
      <c r="G41" s="5"/>
      <c r="H41" s="5"/>
      <c r="I41" s="5"/>
      <c r="J41" s="1"/>
      <c r="M41" s="266"/>
      <c r="O41"/>
      <c r="P41"/>
      <c r="Q41"/>
      <c r="R41"/>
    </row>
    <row r="42" spans="1:18" x14ac:dyDescent="0.25">
      <c r="C42" s="77"/>
      <c r="D42" s="77"/>
      <c r="E42" s="90"/>
      <c r="F42" s="5"/>
      <c r="G42" s="5"/>
      <c r="H42" s="5"/>
      <c r="I42" s="5"/>
      <c r="J42" s="1"/>
      <c r="M42" s="266"/>
      <c r="O42"/>
      <c r="P42"/>
      <c r="Q42"/>
      <c r="R42"/>
    </row>
    <row r="43" spans="1:18" ht="39.75" customHeight="1" x14ac:dyDescent="0.25">
      <c r="A43" s="279" t="s">
        <v>273</v>
      </c>
      <c r="B43" s="302" t="s">
        <v>274</v>
      </c>
      <c r="C43" s="302"/>
      <c r="D43" s="302"/>
      <c r="E43" s="302"/>
      <c r="F43" s="302"/>
      <c r="G43" s="302"/>
      <c r="H43" s="302"/>
      <c r="I43" s="302"/>
      <c r="J43" s="302"/>
      <c r="M43" s="266"/>
      <c r="O43"/>
      <c r="P43"/>
      <c r="Q43"/>
      <c r="R43"/>
    </row>
    <row r="44" spans="1:18" ht="21.75" customHeight="1" x14ac:dyDescent="0.25">
      <c r="A44" s="91">
        <v>1</v>
      </c>
      <c r="B44" s="3" t="s">
        <v>285</v>
      </c>
      <c r="C44" s="277"/>
      <c r="D44" s="277"/>
      <c r="E44" s="277"/>
      <c r="F44" s="277"/>
      <c r="G44" s="277"/>
      <c r="H44" s="277"/>
      <c r="I44" s="277"/>
      <c r="J44" s="277"/>
      <c r="M44" s="266"/>
      <c r="O44"/>
      <c r="P44"/>
      <c r="Q44"/>
      <c r="R44"/>
    </row>
    <row r="45" spans="1:18" ht="18.75" x14ac:dyDescent="0.25">
      <c r="A45" s="91">
        <v>2</v>
      </c>
      <c r="B45" s="3" t="s">
        <v>120</v>
      </c>
      <c r="C45" s="77"/>
      <c r="D45" s="77"/>
      <c r="E45" s="90"/>
      <c r="F45" s="5"/>
      <c r="G45" s="5"/>
      <c r="H45" s="5"/>
      <c r="I45" s="5"/>
      <c r="J45" s="1"/>
      <c r="M45" s="266"/>
      <c r="O45"/>
      <c r="P45"/>
      <c r="Q45"/>
      <c r="R45"/>
    </row>
    <row r="46" spans="1:18" ht="18.75" x14ac:dyDescent="0.25">
      <c r="A46" s="91"/>
      <c r="C46" s="77"/>
      <c r="D46" s="77"/>
      <c r="E46" s="90"/>
      <c r="F46" s="5"/>
      <c r="G46" s="5"/>
      <c r="H46" s="5"/>
      <c r="I46" s="5"/>
      <c r="J46" s="1"/>
      <c r="M46" s="266"/>
      <c r="O46"/>
      <c r="P46"/>
      <c r="Q46"/>
      <c r="R46"/>
    </row>
    <row r="47" spans="1:18" x14ac:dyDescent="0.25">
      <c r="C47" s="77"/>
      <c r="D47" s="77"/>
      <c r="E47" s="90"/>
      <c r="F47" s="5"/>
      <c r="G47" s="5"/>
      <c r="H47" s="5"/>
      <c r="I47" s="5"/>
      <c r="J47" s="1"/>
      <c r="M47" s="59"/>
      <c r="O47"/>
      <c r="P47"/>
      <c r="Q47"/>
      <c r="R47"/>
    </row>
    <row r="48" spans="1:18" x14ac:dyDescent="0.25">
      <c r="B48" s="310" t="s">
        <v>0</v>
      </c>
      <c r="C48" s="311"/>
      <c r="D48" s="311"/>
      <c r="E48" s="311"/>
      <c r="F48" s="311"/>
      <c r="G48" s="311"/>
      <c r="H48" s="311"/>
      <c r="I48" s="311"/>
      <c r="J48" s="311"/>
      <c r="M48" s="1"/>
      <c r="O48"/>
      <c r="P48"/>
      <c r="Q48"/>
      <c r="R48"/>
    </row>
    <row r="49" spans="1:18" x14ac:dyDescent="0.25">
      <c r="B49" s="310" t="s">
        <v>92</v>
      </c>
      <c r="C49" s="311"/>
      <c r="D49" s="311"/>
      <c r="E49" s="311"/>
      <c r="F49" s="311"/>
      <c r="G49" s="311"/>
      <c r="H49" s="311"/>
      <c r="I49" s="311"/>
      <c r="J49" s="311"/>
      <c r="M49" s="1"/>
      <c r="O49"/>
      <c r="P49"/>
      <c r="Q49"/>
      <c r="R49"/>
    </row>
    <row r="50" spans="1:18" ht="17.25" x14ac:dyDescent="0.25">
      <c r="B50" s="310" t="s">
        <v>375</v>
      </c>
      <c r="C50" s="312"/>
      <c r="D50" s="312"/>
      <c r="E50" s="312"/>
      <c r="F50" s="312"/>
      <c r="G50" s="312"/>
      <c r="H50" s="312"/>
      <c r="I50" s="312"/>
      <c r="J50" s="312"/>
      <c r="M50" s="1"/>
      <c r="O50"/>
      <c r="P50"/>
      <c r="Q50"/>
      <c r="R50"/>
    </row>
    <row r="51" spans="1:18" x14ac:dyDescent="0.25">
      <c r="B51" s="313" t="str">
        <f>B5</f>
        <v>For the Base Period &amp; True-Up Period Ending December 31, 2024</v>
      </c>
      <c r="C51" s="314"/>
      <c r="D51" s="314"/>
      <c r="E51" s="314"/>
      <c r="F51" s="314"/>
      <c r="G51" s="314"/>
      <c r="H51" s="314"/>
      <c r="I51" s="314"/>
      <c r="J51" s="314"/>
      <c r="M51" s="1"/>
      <c r="O51"/>
      <c r="P51"/>
      <c r="Q51"/>
      <c r="R51"/>
    </row>
    <row r="52" spans="1:18" x14ac:dyDescent="0.25">
      <c r="B52" s="315" t="s">
        <v>3</v>
      </c>
      <c r="C52" s="311"/>
      <c r="D52" s="311"/>
      <c r="E52" s="311"/>
      <c r="F52" s="311"/>
      <c r="G52" s="311"/>
      <c r="H52" s="311"/>
      <c r="I52" s="311"/>
      <c r="J52" s="311"/>
      <c r="M52" s="1"/>
      <c r="O52"/>
      <c r="P52"/>
      <c r="Q52"/>
      <c r="R52"/>
    </row>
    <row r="53" spans="1:18" x14ac:dyDescent="0.25">
      <c r="C53" s="77"/>
      <c r="D53" s="77"/>
      <c r="E53" s="186" t="s">
        <v>275</v>
      </c>
      <c r="F53"/>
      <c r="G53" s="186" t="s">
        <v>276</v>
      </c>
      <c r="H53"/>
      <c r="I53" s="186" t="s">
        <v>277</v>
      </c>
      <c r="J53" s="1"/>
      <c r="M53" s="1"/>
      <c r="O53"/>
      <c r="P53"/>
      <c r="Q53"/>
      <c r="R53"/>
    </row>
    <row r="54" spans="1:18" ht="18.75" x14ac:dyDescent="0.25">
      <c r="A54" s="259" t="s">
        <v>4</v>
      </c>
      <c r="C54" s="77"/>
      <c r="D54" s="77"/>
      <c r="E54" s="192" t="str">
        <f>E8</f>
        <v>Revised TO6 C2</v>
      </c>
      <c r="F54" s="192"/>
      <c r="G54" s="192" t="s">
        <v>283</v>
      </c>
      <c r="H54" s="73"/>
      <c r="I54" s="189" t="s">
        <v>278</v>
      </c>
      <c r="J54" s="1"/>
      <c r="K54" s="259" t="s">
        <v>4</v>
      </c>
      <c r="L54" s="259"/>
      <c r="M54" s="1"/>
      <c r="O54"/>
      <c r="P54"/>
      <c r="Q54"/>
      <c r="R54"/>
    </row>
    <row r="55" spans="1:18" x14ac:dyDescent="0.25">
      <c r="A55" s="259" t="s">
        <v>6</v>
      </c>
      <c r="C55" s="77"/>
      <c r="D55" s="77"/>
      <c r="E55" s="74" t="s">
        <v>8</v>
      </c>
      <c r="F55" s="76"/>
      <c r="G55" s="74" t="s">
        <v>8</v>
      </c>
      <c r="H55" s="76"/>
      <c r="I55" s="191" t="s">
        <v>281</v>
      </c>
      <c r="J55" s="1"/>
      <c r="K55" s="259" t="s">
        <v>6</v>
      </c>
      <c r="L55" s="259"/>
      <c r="M55" s="1"/>
      <c r="O55"/>
      <c r="P55"/>
      <c r="Q55"/>
      <c r="R55"/>
    </row>
    <row r="56" spans="1:18" ht="18.75" x14ac:dyDescent="0.25">
      <c r="B56" s="267" t="s">
        <v>429</v>
      </c>
      <c r="E56" s="1"/>
      <c r="J56" s="1"/>
      <c r="M56" s="1"/>
      <c r="O56"/>
      <c r="P56"/>
      <c r="Q56"/>
      <c r="R56"/>
    </row>
    <row r="57" spans="1:18" x14ac:dyDescent="0.25">
      <c r="A57" s="1">
        <f t="shared" si="0"/>
        <v>1</v>
      </c>
      <c r="B57" s="41" t="s">
        <v>121</v>
      </c>
      <c r="C57" s="77"/>
      <c r="D57" s="77"/>
      <c r="E57" s="92">
        <f>'Pg3 TO5 True-Up BK-1_Revised'!E56</f>
        <v>0</v>
      </c>
      <c r="G57" s="92">
        <f>'Pg4 TO5 True-Up BK-1_As Filed'!E56</f>
        <v>0</v>
      </c>
      <c r="I57" s="207">
        <f>E57-G57</f>
        <v>0</v>
      </c>
      <c r="J57" s="1" t="s">
        <v>122</v>
      </c>
      <c r="K57" s="1">
        <f t="shared" si="1"/>
        <v>1</v>
      </c>
      <c r="M57" s="1"/>
      <c r="O57"/>
      <c r="P57"/>
      <c r="Q57"/>
      <c r="R57"/>
    </row>
    <row r="58" spans="1:18" x14ac:dyDescent="0.25">
      <c r="A58" s="1">
        <f t="shared" si="0"/>
        <v>2</v>
      </c>
      <c r="B58" s="41"/>
      <c r="C58" s="77"/>
      <c r="D58" s="77"/>
      <c r="E58" s="90"/>
      <c r="G58" s="90"/>
      <c r="I58" s="207"/>
      <c r="J58" s="1"/>
      <c r="K58" s="1">
        <f t="shared" si="1"/>
        <v>2</v>
      </c>
      <c r="M58" s="1"/>
      <c r="O58"/>
      <c r="P58"/>
      <c r="Q58"/>
      <c r="R58"/>
    </row>
    <row r="59" spans="1:18" ht="18.75" x14ac:dyDescent="0.25">
      <c r="A59" s="1">
        <f t="shared" si="0"/>
        <v>3</v>
      </c>
      <c r="B59" s="260" t="s">
        <v>123</v>
      </c>
      <c r="C59" s="77"/>
      <c r="D59" s="77"/>
      <c r="E59" s="61">
        <f>'Pg3 TO5 True-Up BK-1_Revised'!E58</f>
        <v>1.8992701752899493E-2</v>
      </c>
      <c r="F59" s="35"/>
      <c r="G59" s="61">
        <f>'Pg4 TO5 True-Up BK-1_As Filed'!E58</f>
        <v>1.8992701752899493E-2</v>
      </c>
      <c r="H59" s="35"/>
      <c r="I59" s="208">
        <f>E59-G59</f>
        <v>0</v>
      </c>
      <c r="J59" s="259" t="s">
        <v>427</v>
      </c>
      <c r="K59" s="1">
        <f t="shared" si="1"/>
        <v>3</v>
      </c>
      <c r="M59" s="1"/>
      <c r="O59"/>
      <c r="P59"/>
      <c r="Q59"/>
      <c r="R59"/>
    </row>
    <row r="60" spans="1:18" x14ac:dyDescent="0.25">
      <c r="A60" s="1">
        <f t="shared" si="0"/>
        <v>4</v>
      </c>
      <c r="B60" s="257" t="s">
        <v>124</v>
      </c>
      <c r="C60" s="77"/>
      <c r="D60" s="77"/>
      <c r="E60" s="261">
        <f>E145</f>
        <v>0</v>
      </c>
      <c r="G60" s="261">
        <f>G145</f>
        <v>0</v>
      </c>
      <c r="I60" s="209">
        <f>E60-G60</f>
        <v>0</v>
      </c>
      <c r="J60" s="259" t="s">
        <v>392</v>
      </c>
      <c r="K60" s="1">
        <f t="shared" si="1"/>
        <v>4</v>
      </c>
      <c r="M60" s="1"/>
      <c r="O60"/>
      <c r="P60"/>
      <c r="Q60"/>
      <c r="R60"/>
    </row>
    <row r="61" spans="1:18" x14ac:dyDescent="0.25">
      <c r="A61" s="1">
        <f t="shared" si="0"/>
        <v>5</v>
      </c>
      <c r="B61" s="257" t="s">
        <v>125</v>
      </c>
      <c r="E61" s="106">
        <f>E60*E59</f>
        <v>0</v>
      </c>
      <c r="G61" s="106">
        <f>G60*G59</f>
        <v>0</v>
      </c>
      <c r="I61" s="93">
        <f>E61-G61</f>
        <v>0</v>
      </c>
      <c r="J61" s="259" t="s">
        <v>126</v>
      </c>
      <c r="K61" s="1">
        <f t="shared" si="1"/>
        <v>5</v>
      </c>
      <c r="M61" s="1"/>
      <c r="O61"/>
      <c r="P61"/>
      <c r="Q61"/>
      <c r="R61"/>
    </row>
    <row r="62" spans="1:18" x14ac:dyDescent="0.25">
      <c r="A62" s="1">
        <f t="shared" si="0"/>
        <v>6</v>
      </c>
      <c r="B62" s="257"/>
      <c r="E62" s="60"/>
      <c r="G62" s="60"/>
      <c r="I62" s="207"/>
      <c r="J62" s="259"/>
      <c r="K62" s="1">
        <f t="shared" si="1"/>
        <v>6</v>
      </c>
      <c r="M62" s="1"/>
      <c r="O62"/>
      <c r="P62"/>
      <c r="Q62"/>
      <c r="R62"/>
    </row>
    <row r="63" spans="1:18" ht="18.75" x14ac:dyDescent="0.25">
      <c r="A63" s="1">
        <f t="shared" si="0"/>
        <v>7</v>
      </c>
      <c r="B63" s="260" t="s">
        <v>109</v>
      </c>
      <c r="E63" s="263">
        <f>'Pg3 TO5 True-Up BK-1_Revised'!E62</f>
        <v>0</v>
      </c>
      <c r="G63" s="263">
        <f>'Pg4 TO5 True-Up BK-1_As Filed'!E62</f>
        <v>0</v>
      </c>
      <c r="I63" s="208">
        <f>E63-G63</f>
        <v>0</v>
      </c>
      <c r="J63" s="259" t="s">
        <v>428</v>
      </c>
      <c r="K63" s="1">
        <f t="shared" si="1"/>
        <v>7</v>
      </c>
      <c r="M63" s="1"/>
      <c r="O63"/>
      <c r="P63"/>
      <c r="Q63"/>
      <c r="R63"/>
    </row>
    <row r="64" spans="1:18" x14ac:dyDescent="0.25">
      <c r="A64" s="1">
        <f t="shared" si="0"/>
        <v>8</v>
      </c>
      <c r="B64" s="257" t="s">
        <v>124</v>
      </c>
      <c r="E64" s="261">
        <f>E145</f>
        <v>0</v>
      </c>
      <c r="G64" s="261">
        <f>G145</f>
        <v>0</v>
      </c>
      <c r="I64" s="209">
        <f>E64-G64</f>
        <v>0</v>
      </c>
      <c r="J64" s="259" t="s">
        <v>392</v>
      </c>
      <c r="K64" s="1">
        <f t="shared" si="1"/>
        <v>8</v>
      </c>
      <c r="M64" s="1"/>
      <c r="O64"/>
      <c r="P64"/>
      <c r="Q64"/>
      <c r="R64"/>
    </row>
    <row r="65" spans="1:18" x14ac:dyDescent="0.25">
      <c r="A65" s="1">
        <f t="shared" si="0"/>
        <v>9</v>
      </c>
      <c r="B65" s="257" t="s">
        <v>110</v>
      </c>
      <c r="E65" s="106">
        <f>E63*E64</f>
        <v>0</v>
      </c>
      <c r="G65" s="106">
        <f>G63*G64</f>
        <v>0</v>
      </c>
      <c r="I65" s="93">
        <f>E65-G65</f>
        <v>0</v>
      </c>
      <c r="J65" s="259" t="s">
        <v>127</v>
      </c>
      <c r="K65" s="1">
        <f t="shared" si="1"/>
        <v>9</v>
      </c>
      <c r="M65" s="1"/>
      <c r="O65"/>
      <c r="P65"/>
      <c r="Q65"/>
      <c r="R65"/>
    </row>
    <row r="66" spans="1:18" x14ac:dyDescent="0.25">
      <c r="A66" s="1">
        <f t="shared" si="0"/>
        <v>10</v>
      </c>
      <c r="E66" s="60"/>
      <c r="G66" s="60"/>
      <c r="I66" s="90"/>
      <c r="J66" s="259"/>
      <c r="K66" s="1">
        <f t="shared" si="1"/>
        <v>10</v>
      </c>
      <c r="M66" s="1"/>
      <c r="O66"/>
      <c r="P66"/>
      <c r="Q66"/>
      <c r="R66"/>
    </row>
    <row r="67" spans="1:18" ht="16.5" thickBot="1" x14ac:dyDescent="0.3">
      <c r="A67" s="1">
        <f t="shared" si="0"/>
        <v>11</v>
      </c>
      <c r="B67" s="257" t="s">
        <v>394</v>
      </c>
      <c r="E67" s="94">
        <f>E57+E61+E65</f>
        <v>0</v>
      </c>
      <c r="G67" s="94">
        <f>G57+G61+G65</f>
        <v>0</v>
      </c>
      <c r="I67" s="94">
        <f>E67-G67</f>
        <v>0</v>
      </c>
      <c r="J67" s="259" t="s">
        <v>395</v>
      </c>
      <c r="K67" s="1">
        <f t="shared" si="1"/>
        <v>11</v>
      </c>
      <c r="M67" s="1"/>
      <c r="O67"/>
      <c r="P67"/>
      <c r="Q67"/>
      <c r="R67"/>
    </row>
    <row r="68" spans="1:18" ht="16.5" thickTop="1" x14ac:dyDescent="0.25">
      <c r="A68" s="1">
        <f t="shared" si="0"/>
        <v>12</v>
      </c>
      <c r="E68" s="60"/>
      <c r="G68" s="60"/>
      <c r="I68" s="207"/>
      <c r="J68" s="1"/>
      <c r="K68" s="1">
        <f t="shared" si="1"/>
        <v>12</v>
      </c>
      <c r="L68" s="15"/>
      <c r="M68" s="1"/>
      <c r="O68"/>
      <c r="P68"/>
      <c r="Q68"/>
      <c r="R68"/>
    </row>
    <row r="69" spans="1:18" ht="18.75" x14ac:dyDescent="0.25">
      <c r="A69" s="1">
        <f t="shared" si="0"/>
        <v>13</v>
      </c>
      <c r="B69" s="268" t="s">
        <v>430</v>
      </c>
      <c r="E69" s="60"/>
      <c r="G69" s="60"/>
      <c r="I69" s="207"/>
      <c r="J69" s="1"/>
      <c r="K69" s="1">
        <f t="shared" si="1"/>
        <v>13</v>
      </c>
      <c r="L69" s="15"/>
      <c r="M69" s="1"/>
      <c r="O69"/>
      <c r="P69"/>
      <c r="Q69"/>
      <c r="R69"/>
    </row>
    <row r="70" spans="1:18" x14ac:dyDescent="0.25">
      <c r="A70" s="1">
        <f t="shared" si="0"/>
        <v>14</v>
      </c>
      <c r="B70" s="41" t="s">
        <v>128</v>
      </c>
      <c r="E70" s="46">
        <f>'Pg3 TO5 True-Up BK-1_Revised'!E69</f>
        <v>0</v>
      </c>
      <c r="G70" s="46">
        <f>'Pg4 TO5 True-Up BK-1_As Filed'!E69</f>
        <v>0</v>
      </c>
      <c r="I70" s="207">
        <f>E70-G70</f>
        <v>0</v>
      </c>
      <c r="J70" s="1" t="s">
        <v>129</v>
      </c>
      <c r="K70" s="1">
        <f t="shared" si="1"/>
        <v>14</v>
      </c>
      <c r="L70" s="15"/>
      <c r="M70" s="1"/>
      <c r="O70"/>
      <c r="P70"/>
      <c r="Q70"/>
      <c r="R70"/>
    </row>
    <row r="71" spans="1:18" x14ac:dyDescent="0.25">
      <c r="A71" s="1">
        <f t="shared" si="0"/>
        <v>15</v>
      </c>
      <c r="B71" s="41"/>
      <c r="E71" s="95"/>
      <c r="G71" s="95"/>
      <c r="I71" s="207"/>
      <c r="J71" s="1"/>
      <c r="K71" s="1">
        <f>K70+1</f>
        <v>15</v>
      </c>
      <c r="L71" s="15"/>
      <c r="M71" s="1"/>
      <c r="O71"/>
      <c r="P71"/>
      <c r="Q71"/>
      <c r="R71"/>
    </row>
    <row r="72" spans="1:18" x14ac:dyDescent="0.25">
      <c r="A72" s="1">
        <f t="shared" si="0"/>
        <v>16</v>
      </c>
      <c r="B72" s="260" t="s">
        <v>130</v>
      </c>
      <c r="E72" s="46">
        <f>E150</f>
        <v>0</v>
      </c>
      <c r="G72" s="46">
        <f>G150</f>
        <v>0</v>
      </c>
      <c r="I72" s="207">
        <f>E72-G72</f>
        <v>0</v>
      </c>
      <c r="J72" s="259" t="s">
        <v>397</v>
      </c>
      <c r="K72" s="1">
        <f>K71+1</f>
        <v>16</v>
      </c>
      <c r="O72"/>
      <c r="P72"/>
      <c r="Q72"/>
      <c r="R72"/>
    </row>
    <row r="73" spans="1:18" ht="18.75" x14ac:dyDescent="0.25">
      <c r="A73" s="1">
        <f t="shared" si="0"/>
        <v>17</v>
      </c>
      <c r="B73" s="260" t="s">
        <v>105</v>
      </c>
      <c r="C73" s="77"/>
      <c r="D73" s="78"/>
      <c r="E73" s="64">
        <f>'Pg3 TO5 True-Up BK-1_Revised'!E72</f>
        <v>9.4978868247432138E-2</v>
      </c>
      <c r="F73" s="5"/>
      <c r="G73" s="64">
        <f>'Pg4 TO5 True-Up BK-1_As Filed'!E72</f>
        <v>9.4979106623422849E-2</v>
      </c>
      <c r="H73" s="5"/>
      <c r="I73" s="210">
        <f>E73-G73</f>
        <v>-2.3837599071041549E-7</v>
      </c>
      <c r="J73" s="259" t="s">
        <v>425</v>
      </c>
      <c r="K73" s="1">
        <f t="shared" ref="K73:K95" si="3">K72+1</f>
        <v>17</v>
      </c>
      <c r="O73"/>
      <c r="P73"/>
      <c r="Q73"/>
      <c r="R73"/>
    </row>
    <row r="74" spans="1:18" x14ac:dyDescent="0.25">
      <c r="A74" s="1">
        <f t="shared" si="0"/>
        <v>18</v>
      </c>
      <c r="B74" s="257" t="s">
        <v>131</v>
      </c>
      <c r="E74" s="106">
        <f>E72*E73</f>
        <v>0</v>
      </c>
      <c r="G74" s="106">
        <f>G72*G73</f>
        <v>0</v>
      </c>
      <c r="I74" s="97">
        <f>E74-G74</f>
        <v>0</v>
      </c>
      <c r="J74" s="259" t="s">
        <v>132</v>
      </c>
      <c r="K74" s="1">
        <f t="shared" si="3"/>
        <v>18</v>
      </c>
      <c r="O74"/>
      <c r="P74"/>
      <c r="Q74"/>
      <c r="R74"/>
    </row>
    <row r="75" spans="1:18" x14ac:dyDescent="0.25">
      <c r="A75" s="1">
        <f t="shared" si="0"/>
        <v>19</v>
      </c>
      <c r="B75" s="257"/>
      <c r="E75" s="60"/>
      <c r="G75" s="60"/>
      <c r="I75" s="207"/>
      <c r="J75" s="259"/>
      <c r="K75" s="1">
        <f t="shared" si="3"/>
        <v>19</v>
      </c>
      <c r="O75"/>
      <c r="P75"/>
      <c r="Q75"/>
      <c r="R75"/>
    </row>
    <row r="76" spans="1:18" x14ac:dyDescent="0.25">
      <c r="A76" s="1">
        <f t="shared" ref="A76:A95" si="4">A75+1</f>
        <v>20</v>
      </c>
      <c r="B76" s="260" t="s">
        <v>130</v>
      </c>
      <c r="E76" s="46">
        <f>'Pg3 TO5 True-Up BK-1_Revised'!E75</f>
        <v>0</v>
      </c>
      <c r="G76" s="46">
        <f>'Pg4 TO5 True-Up BK-1_As Filed'!E75</f>
        <v>0</v>
      </c>
      <c r="I76" s="207">
        <f>E76-G76</f>
        <v>0</v>
      </c>
      <c r="J76" s="259" t="s">
        <v>397</v>
      </c>
      <c r="K76" s="1">
        <f t="shared" si="3"/>
        <v>20</v>
      </c>
      <c r="O76"/>
      <c r="P76"/>
      <c r="Q76"/>
      <c r="R76"/>
    </row>
    <row r="77" spans="1:18" ht="18.75" x14ac:dyDescent="0.25">
      <c r="A77" s="1">
        <f t="shared" si="4"/>
        <v>21</v>
      </c>
      <c r="B77" s="260" t="s">
        <v>109</v>
      </c>
      <c r="E77" s="269">
        <f>'Pg3 TO5 True-Up BK-1_Revised'!E76</f>
        <v>0</v>
      </c>
      <c r="G77" s="269">
        <f>'Pg4 TO5 True-Up BK-1_As Filed'!E76</f>
        <v>0</v>
      </c>
      <c r="I77" s="210">
        <f>E77-G77</f>
        <v>0</v>
      </c>
      <c r="J77" s="259" t="s">
        <v>133</v>
      </c>
      <c r="K77" s="1">
        <f t="shared" si="3"/>
        <v>21</v>
      </c>
      <c r="O77"/>
      <c r="P77"/>
      <c r="Q77"/>
      <c r="R77"/>
    </row>
    <row r="78" spans="1:18" x14ac:dyDescent="0.25">
      <c r="A78" s="1">
        <f t="shared" si="4"/>
        <v>22</v>
      </c>
      <c r="B78" s="257" t="s">
        <v>134</v>
      </c>
      <c r="E78" s="106">
        <f>E76*E77</f>
        <v>0</v>
      </c>
      <c r="G78" s="106">
        <f>G76*G77</f>
        <v>0</v>
      </c>
      <c r="I78" s="97">
        <f>E78-G78</f>
        <v>0</v>
      </c>
      <c r="J78" s="259" t="s">
        <v>135</v>
      </c>
      <c r="K78" s="1">
        <f t="shared" si="3"/>
        <v>22</v>
      </c>
      <c r="O78"/>
      <c r="P78"/>
      <c r="Q78"/>
      <c r="R78"/>
    </row>
    <row r="79" spans="1:18" x14ac:dyDescent="0.25">
      <c r="A79" s="1">
        <f t="shared" si="4"/>
        <v>23</v>
      </c>
      <c r="E79" s="60"/>
      <c r="G79" s="60"/>
      <c r="I79" s="98"/>
      <c r="J79" s="259"/>
      <c r="K79" s="1">
        <f t="shared" si="3"/>
        <v>23</v>
      </c>
      <c r="O79"/>
      <c r="P79"/>
      <c r="Q79"/>
      <c r="R79"/>
    </row>
    <row r="80" spans="1:18" ht="16.5" thickBot="1" x14ac:dyDescent="0.3">
      <c r="A80" s="1">
        <f t="shared" si="4"/>
        <v>24</v>
      </c>
      <c r="B80" s="257" t="s">
        <v>398</v>
      </c>
      <c r="E80" s="94">
        <f>E70+E74+E78</f>
        <v>0</v>
      </c>
      <c r="G80" s="94">
        <f>G70+G74+G78</f>
        <v>0</v>
      </c>
      <c r="I80" s="94">
        <f>E80-G80</f>
        <v>0</v>
      </c>
      <c r="J80" s="259" t="s">
        <v>136</v>
      </c>
      <c r="K80" s="1">
        <f t="shared" si="3"/>
        <v>24</v>
      </c>
      <c r="O80"/>
      <c r="P80"/>
      <c r="Q80"/>
      <c r="R80"/>
    </row>
    <row r="81" spans="1:18" ht="16.5" thickTop="1" x14ac:dyDescent="0.25">
      <c r="A81" s="1">
        <f t="shared" si="4"/>
        <v>25</v>
      </c>
      <c r="E81" s="60"/>
      <c r="G81" s="60"/>
      <c r="I81" s="207"/>
      <c r="J81" s="1"/>
      <c r="K81" s="1">
        <f t="shared" si="3"/>
        <v>25</v>
      </c>
      <c r="L81" s="15"/>
      <c r="M81" s="1"/>
      <c r="O81"/>
      <c r="P81"/>
      <c r="Q81"/>
      <c r="R81"/>
    </row>
    <row r="82" spans="1:18" ht="18.75" x14ac:dyDescent="0.25">
      <c r="A82" s="1">
        <f t="shared" si="4"/>
        <v>26</v>
      </c>
      <c r="B82" s="268" t="s">
        <v>431</v>
      </c>
      <c r="C82" s="77"/>
      <c r="D82" s="77"/>
      <c r="E82" s="90"/>
      <c r="G82" s="90"/>
      <c r="I82" s="207"/>
      <c r="J82" s="1"/>
      <c r="K82" s="1">
        <f t="shared" si="3"/>
        <v>26</v>
      </c>
      <c r="L82" s="15"/>
      <c r="M82" s="1"/>
      <c r="O82"/>
      <c r="P82"/>
      <c r="Q82"/>
      <c r="R82"/>
    </row>
    <row r="83" spans="1:18" x14ac:dyDescent="0.25">
      <c r="A83" s="1">
        <f t="shared" si="4"/>
        <v>27</v>
      </c>
      <c r="B83" s="257" t="s">
        <v>137</v>
      </c>
      <c r="C83" s="77"/>
      <c r="D83" s="77"/>
      <c r="E83" s="92">
        <f>E152</f>
        <v>0</v>
      </c>
      <c r="G83" s="92">
        <f>G152</f>
        <v>0</v>
      </c>
      <c r="I83" s="207">
        <f>E83-G83</f>
        <v>0</v>
      </c>
      <c r="J83" s="259" t="s">
        <v>400</v>
      </c>
      <c r="K83" s="1">
        <f t="shared" si="3"/>
        <v>27</v>
      </c>
      <c r="L83" s="15"/>
      <c r="M83" s="1"/>
      <c r="O83"/>
      <c r="P83"/>
      <c r="Q83"/>
      <c r="R83"/>
    </row>
    <row r="84" spans="1:18" ht="18.75" x14ac:dyDescent="0.25">
      <c r="A84" s="1">
        <f t="shared" si="4"/>
        <v>28</v>
      </c>
      <c r="B84" s="260" t="s">
        <v>105</v>
      </c>
      <c r="C84" s="77"/>
      <c r="D84" s="77"/>
      <c r="E84" s="270">
        <f>'Pg3 TO5 True-Up BK-1_Revised'!E83</f>
        <v>9.4978868247432138E-2</v>
      </c>
      <c r="F84" s="5"/>
      <c r="G84" s="270">
        <f>'Pg4 TO5 True-Up BK-1_As Filed'!E83</f>
        <v>9.4979106623422849E-2</v>
      </c>
      <c r="H84" s="5"/>
      <c r="I84" s="210">
        <f>E84-G84</f>
        <v>-2.3837599071041549E-7</v>
      </c>
      <c r="J84" s="259" t="s">
        <v>425</v>
      </c>
      <c r="K84" s="1">
        <f t="shared" si="3"/>
        <v>28</v>
      </c>
      <c r="L84" s="15"/>
      <c r="M84" s="1"/>
      <c r="O84"/>
      <c r="P84"/>
      <c r="Q84"/>
      <c r="R84"/>
    </row>
    <row r="85" spans="1:18" ht="16.5" thickBot="1" x14ac:dyDescent="0.3">
      <c r="A85" s="1">
        <f t="shared" si="4"/>
        <v>29</v>
      </c>
      <c r="B85" s="257" t="s">
        <v>138</v>
      </c>
      <c r="C85" s="77"/>
      <c r="D85" s="77"/>
      <c r="E85" s="106">
        <f>E83*E84</f>
        <v>0</v>
      </c>
      <c r="G85" s="106">
        <f>G83*G84</f>
        <v>0</v>
      </c>
      <c r="I85" s="99">
        <f>E85-G85</f>
        <v>0</v>
      </c>
      <c r="J85" s="259" t="s">
        <v>139</v>
      </c>
      <c r="K85" s="1">
        <f t="shared" si="3"/>
        <v>29</v>
      </c>
      <c r="L85" s="15"/>
      <c r="M85" s="1"/>
      <c r="O85"/>
      <c r="P85"/>
      <c r="Q85"/>
      <c r="R85"/>
    </row>
    <row r="86" spans="1:18" ht="16.5" thickTop="1" x14ac:dyDescent="0.25">
      <c r="A86" s="1">
        <f t="shared" si="4"/>
        <v>30</v>
      </c>
      <c r="B86" s="257"/>
      <c r="C86" s="77"/>
      <c r="D86" s="77"/>
      <c r="E86" s="60"/>
      <c r="G86" s="60"/>
      <c r="I86" s="207"/>
      <c r="J86" s="259"/>
      <c r="K86" s="1">
        <f t="shared" si="3"/>
        <v>30</v>
      </c>
      <c r="L86" s="15"/>
      <c r="M86" s="1"/>
      <c r="O86"/>
      <c r="P86"/>
      <c r="Q86"/>
      <c r="R86"/>
    </row>
    <row r="87" spans="1:18" x14ac:dyDescent="0.25">
      <c r="A87" s="1">
        <f t="shared" si="4"/>
        <v>31</v>
      </c>
      <c r="B87" s="257" t="s">
        <v>137</v>
      </c>
      <c r="E87" s="46">
        <f>E152</f>
        <v>0</v>
      </c>
      <c r="G87" s="46">
        <f>G152</f>
        <v>0</v>
      </c>
      <c r="I87" s="207">
        <f>E87-G87</f>
        <v>0</v>
      </c>
      <c r="J87" s="259" t="s">
        <v>400</v>
      </c>
      <c r="K87" s="1">
        <f t="shared" si="3"/>
        <v>31</v>
      </c>
      <c r="L87" s="15"/>
      <c r="M87" s="1"/>
      <c r="O87"/>
      <c r="P87"/>
      <c r="Q87"/>
      <c r="R87"/>
    </row>
    <row r="88" spans="1:18" ht="18.75" x14ac:dyDescent="0.25">
      <c r="A88" s="1">
        <f t="shared" si="4"/>
        <v>32</v>
      </c>
      <c r="B88" s="260" t="s">
        <v>109</v>
      </c>
      <c r="E88" s="271">
        <f>'Pg3 TO5 True-Up BK-1_Revised'!E87</f>
        <v>0</v>
      </c>
      <c r="G88" s="271">
        <f>'Pg4 TO5 True-Up BK-1_As Filed'!E87</f>
        <v>0</v>
      </c>
      <c r="I88" s="210">
        <f>E88-G88</f>
        <v>0</v>
      </c>
      <c r="J88" s="259" t="s">
        <v>426</v>
      </c>
      <c r="K88" s="1">
        <f t="shared" si="3"/>
        <v>32</v>
      </c>
      <c r="L88" s="15"/>
      <c r="M88" s="1"/>
      <c r="O88"/>
      <c r="P88"/>
      <c r="Q88"/>
      <c r="R88"/>
    </row>
    <row r="89" spans="1:18" x14ac:dyDescent="0.25">
      <c r="A89" s="1">
        <f t="shared" si="4"/>
        <v>33</v>
      </c>
      <c r="B89" s="257" t="s">
        <v>140</v>
      </c>
      <c r="E89" s="106">
        <f>E87*E88</f>
        <v>0</v>
      </c>
      <c r="G89" s="106">
        <f>G87*G88</f>
        <v>0</v>
      </c>
      <c r="I89" s="97">
        <f>E89-G89</f>
        <v>0</v>
      </c>
      <c r="J89" s="259" t="s">
        <v>141</v>
      </c>
      <c r="K89" s="1">
        <f t="shared" si="3"/>
        <v>33</v>
      </c>
      <c r="L89" s="15"/>
      <c r="M89" s="1"/>
      <c r="O89"/>
      <c r="P89"/>
      <c r="Q89"/>
      <c r="R89"/>
    </row>
    <row r="90" spans="1:18" x14ac:dyDescent="0.25">
      <c r="A90" s="1">
        <f t="shared" si="4"/>
        <v>34</v>
      </c>
      <c r="B90" s="257"/>
      <c r="E90" s="60"/>
      <c r="G90" s="60"/>
      <c r="I90" s="98"/>
      <c r="J90" s="259"/>
      <c r="K90" s="1">
        <f t="shared" si="3"/>
        <v>34</v>
      </c>
      <c r="L90" s="15"/>
      <c r="M90" s="1"/>
      <c r="O90"/>
      <c r="P90"/>
      <c r="Q90"/>
      <c r="R90"/>
    </row>
    <row r="91" spans="1:18" ht="16.5" thickBot="1" x14ac:dyDescent="0.3">
      <c r="A91" s="1">
        <f t="shared" si="4"/>
        <v>35</v>
      </c>
      <c r="B91" s="257" t="s">
        <v>401</v>
      </c>
      <c r="E91" s="94">
        <f>E85+E89</f>
        <v>0</v>
      </c>
      <c r="G91" s="94">
        <f>G85+G89</f>
        <v>0</v>
      </c>
      <c r="I91" s="89">
        <f>E91-G91</f>
        <v>0</v>
      </c>
      <c r="J91" s="259" t="s">
        <v>142</v>
      </c>
      <c r="K91" s="1">
        <f t="shared" si="3"/>
        <v>35</v>
      </c>
      <c r="L91" s="15"/>
      <c r="M91" s="1"/>
      <c r="O91"/>
      <c r="P91"/>
      <c r="Q91"/>
      <c r="R91"/>
    </row>
    <row r="92" spans="1:18" ht="16.5" thickTop="1" x14ac:dyDescent="0.25">
      <c r="A92" s="1">
        <f t="shared" si="4"/>
        <v>36</v>
      </c>
      <c r="B92" s="257"/>
      <c r="E92" s="60"/>
      <c r="G92" s="60"/>
      <c r="I92" s="207"/>
      <c r="J92" s="259"/>
      <c r="K92" s="1">
        <f t="shared" si="3"/>
        <v>36</v>
      </c>
      <c r="L92" s="15"/>
      <c r="M92" s="1"/>
      <c r="O92"/>
      <c r="P92"/>
      <c r="Q92"/>
      <c r="R92"/>
    </row>
    <row r="93" spans="1:18" ht="19.5" thickBot="1" x14ac:dyDescent="0.3">
      <c r="A93" s="1">
        <f t="shared" si="4"/>
        <v>37</v>
      </c>
      <c r="B93" s="257" t="s">
        <v>402</v>
      </c>
      <c r="C93" s="77"/>
      <c r="D93" s="77"/>
      <c r="E93" s="89">
        <f>E69+E80+E91</f>
        <v>0</v>
      </c>
      <c r="G93" s="89">
        <f>G69+G80+G91</f>
        <v>0</v>
      </c>
      <c r="I93" s="211">
        <f>E93-G93</f>
        <v>0</v>
      </c>
      <c r="J93" s="259" t="s">
        <v>143</v>
      </c>
      <c r="K93" s="1">
        <f t="shared" si="3"/>
        <v>37</v>
      </c>
      <c r="L93" s="15"/>
      <c r="M93" s="1"/>
      <c r="O93"/>
      <c r="P93"/>
      <c r="Q93"/>
      <c r="R93"/>
    </row>
    <row r="94" spans="1:18" ht="16.5" thickTop="1" x14ac:dyDescent="0.25">
      <c r="A94" s="1">
        <f t="shared" si="4"/>
        <v>38</v>
      </c>
      <c r="B94" s="257"/>
      <c r="C94" s="77"/>
      <c r="D94" s="77"/>
      <c r="E94" s="90"/>
      <c r="G94" s="90"/>
      <c r="I94" s="207"/>
      <c r="J94" s="259"/>
      <c r="K94" s="1">
        <f t="shared" si="3"/>
        <v>38</v>
      </c>
      <c r="L94" s="15"/>
      <c r="M94" s="1"/>
      <c r="O94"/>
      <c r="P94"/>
      <c r="Q94"/>
      <c r="R94"/>
    </row>
    <row r="95" spans="1:18" ht="24.75" customHeight="1" thickBot="1" x14ac:dyDescent="0.3">
      <c r="A95" s="1">
        <f t="shared" si="4"/>
        <v>39</v>
      </c>
      <c r="B95" s="40" t="s">
        <v>144</v>
      </c>
      <c r="C95" s="77"/>
      <c r="D95" s="77"/>
      <c r="E95" s="286">
        <f>E40+E93</f>
        <v>1124355.7227361219</v>
      </c>
      <c r="F95" s="282" t="s">
        <v>273</v>
      </c>
      <c r="G95" s="89">
        <f>G40+G93</f>
        <v>1126048.7562409281</v>
      </c>
      <c r="H95" s="282"/>
      <c r="I95" s="211">
        <f>E95-G95</f>
        <v>-1693.0335048062261</v>
      </c>
      <c r="J95" s="259" t="s">
        <v>404</v>
      </c>
      <c r="K95" s="1">
        <f t="shared" si="3"/>
        <v>39</v>
      </c>
      <c r="L95" s="15"/>
      <c r="M95" s="1"/>
      <c r="O95"/>
      <c r="P95"/>
      <c r="Q95"/>
      <c r="R95"/>
    </row>
    <row r="96" spans="1:18" ht="16.5" thickTop="1" x14ac:dyDescent="0.25">
      <c r="B96" s="40"/>
      <c r="C96" s="77"/>
      <c r="D96" s="77"/>
      <c r="E96" s="90"/>
      <c r="F96" s="82"/>
      <c r="G96" s="82"/>
      <c r="H96" s="82"/>
      <c r="I96" s="82"/>
      <c r="J96" s="1"/>
      <c r="O96"/>
      <c r="P96"/>
      <c r="Q96"/>
      <c r="R96"/>
    </row>
    <row r="97" spans="1:18" x14ac:dyDescent="0.25">
      <c r="B97" s="40"/>
      <c r="C97" s="77"/>
      <c r="D97" s="77"/>
      <c r="E97" s="90"/>
      <c r="F97" s="82"/>
      <c r="G97" s="82"/>
      <c r="H97" s="82"/>
      <c r="I97" s="82"/>
      <c r="J97" s="1"/>
      <c r="O97"/>
      <c r="P97"/>
      <c r="Q97"/>
      <c r="R97"/>
    </row>
    <row r="98" spans="1:18" ht="42" customHeight="1" x14ac:dyDescent="0.25">
      <c r="A98" s="279" t="s">
        <v>273</v>
      </c>
      <c r="B98" s="302" t="str">
        <f>B43</f>
        <v>Items in BOLD have changed for AFUDC adjustments resulting from TO6 settlement negotiations and capital related cost adjustments discovered as part of the Transmission Project Review process.</v>
      </c>
      <c r="C98" s="302"/>
      <c r="D98" s="302"/>
      <c r="E98" s="302"/>
      <c r="F98" s="302"/>
      <c r="G98" s="302"/>
      <c r="H98" s="302"/>
      <c r="I98" s="302"/>
      <c r="J98" s="302"/>
      <c r="O98"/>
      <c r="P98"/>
      <c r="Q98"/>
      <c r="R98"/>
    </row>
    <row r="99" spans="1:18" ht="20.25" customHeight="1" x14ac:dyDescent="0.25">
      <c r="A99" s="272">
        <v>1</v>
      </c>
      <c r="B99" s="297" t="s">
        <v>285</v>
      </c>
      <c r="C99" s="277"/>
      <c r="D99" s="277"/>
      <c r="E99" s="277"/>
      <c r="F99" s="277"/>
      <c r="G99" s="277"/>
      <c r="H99" s="277"/>
      <c r="I99" s="277"/>
      <c r="J99" s="277"/>
      <c r="O99"/>
      <c r="P99"/>
      <c r="Q99"/>
      <c r="R99"/>
    </row>
    <row r="100" spans="1:18" ht="18.75" x14ac:dyDescent="0.25">
      <c r="A100" s="272">
        <v>2</v>
      </c>
      <c r="B100" s="257" t="s">
        <v>120</v>
      </c>
      <c r="C100" s="77"/>
      <c r="D100" s="77"/>
      <c r="E100" s="100"/>
      <c r="F100" s="82"/>
      <c r="G100" s="82"/>
      <c r="H100" s="82"/>
      <c r="I100" s="82"/>
      <c r="J100" s="1"/>
      <c r="O100"/>
      <c r="P100"/>
      <c r="Q100"/>
      <c r="R100"/>
    </row>
    <row r="101" spans="1:18" ht="18.75" x14ac:dyDescent="0.25">
      <c r="A101" s="272">
        <v>3</v>
      </c>
      <c r="B101" s="257" t="s">
        <v>145</v>
      </c>
      <c r="C101" s="77"/>
      <c r="D101" s="77"/>
      <c r="E101" s="100"/>
      <c r="F101" s="82"/>
      <c r="G101" s="82"/>
      <c r="H101" s="82"/>
      <c r="I101" s="82"/>
      <c r="J101" s="1"/>
      <c r="O101"/>
      <c r="P101"/>
      <c r="Q101"/>
      <c r="R101"/>
    </row>
    <row r="102" spans="1:18" ht="18.75" x14ac:dyDescent="0.25">
      <c r="A102" s="272">
        <v>4</v>
      </c>
      <c r="B102" s="257" t="s">
        <v>405</v>
      </c>
      <c r="C102" s="77"/>
      <c r="D102" s="77"/>
      <c r="E102" s="100"/>
      <c r="F102" s="82"/>
      <c r="G102" s="82"/>
      <c r="H102" s="82"/>
      <c r="I102" s="82"/>
      <c r="J102" s="1"/>
      <c r="O102"/>
      <c r="P102"/>
      <c r="Q102"/>
      <c r="R102"/>
    </row>
    <row r="103" spans="1:18" x14ac:dyDescent="0.25">
      <c r="B103" s="5"/>
      <c r="C103" s="77"/>
      <c r="D103" s="77"/>
      <c r="E103" s="90"/>
      <c r="J103" s="1"/>
      <c r="O103"/>
      <c r="P103"/>
      <c r="Q103"/>
      <c r="R103"/>
    </row>
    <row r="104" spans="1:18" x14ac:dyDescent="0.25">
      <c r="C104" s="77"/>
      <c r="D104" s="77"/>
      <c r="E104" s="90"/>
      <c r="J104" s="1"/>
      <c r="O104"/>
      <c r="P104"/>
      <c r="Q104"/>
      <c r="R104"/>
    </row>
    <row r="105" spans="1:18" x14ac:dyDescent="0.25">
      <c r="B105" s="303" t="s">
        <v>0</v>
      </c>
      <c r="C105" s="304"/>
      <c r="D105" s="304"/>
      <c r="E105" s="304"/>
      <c r="F105" s="304"/>
      <c r="G105" s="304"/>
      <c r="H105" s="304"/>
      <c r="I105" s="304"/>
      <c r="J105" s="304"/>
      <c r="O105"/>
      <c r="P105"/>
      <c r="Q105"/>
      <c r="R105"/>
    </row>
    <row r="106" spans="1:18" x14ac:dyDescent="0.25">
      <c r="B106" s="303" t="s">
        <v>92</v>
      </c>
      <c r="C106" s="304"/>
      <c r="D106" s="304"/>
      <c r="E106" s="304"/>
      <c r="F106" s="304"/>
      <c r="G106" s="304"/>
      <c r="H106" s="304"/>
      <c r="I106" s="304"/>
      <c r="J106" s="304"/>
      <c r="O106"/>
      <c r="P106"/>
      <c r="Q106"/>
      <c r="R106"/>
    </row>
    <row r="107" spans="1:18" ht="17.25" x14ac:dyDescent="0.25">
      <c r="A107" s="1" t="s">
        <v>91</v>
      </c>
      <c r="B107" s="303" t="s">
        <v>375</v>
      </c>
      <c r="C107" s="305"/>
      <c r="D107" s="305"/>
      <c r="E107" s="305"/>
      <c r="F107" s="305"/>
      <c r="G107" s="305"/>
      <c r="H107" s="305"/>
      <c r="I107" s="305"/>
      <c r="J107" s="305"/>
      <c r="K107" s="1" t="s">
        <v>91</v>
      </c>
      <c r="O107"/>
      <c r="P107"/>
      <c r="Q107"/>
      <c r="R107"/>
    </row>
    <row r="108" spans="1:18" x14ac:dyDescent="0.25">
      <c r="B108" s="306" t="str">
        <f>B5</f>
        <v>For the Base Period &amp; True-Up Period Ending December 31, 2024</v>
      </c>
      <c r="C108" s="307"/>
      <c r="D108" s="307"/>
      <c r="E108" s="307"/>
      <c r="F108" s="307"/>
      <c r="G108" s="307"/>
      <c r="H108" s="307"/>
      <c r="I108" s="307"/>
      <c r="J108" s="307"/>
      <c r="O108"/>
      <c r="P108"/>
      <c r="Q108"/>
      <c r="R108"/>
    </row>
    <row r="109" spans="1:18" x14ac:dyDescent="0.25">
      <c r="B109" s="308" t="s">
        <v>3</v>
      </c>
      <c r="C109" s="304"/>
      <c r="D109" s="304"/>
      <c r="E109" s="304"/>
      <c r="F109" s="304"/>
      <c r="G109" s="304"/>
      <c r="H109" s="304"/>
      <c r="I109" s="304"/>
      <c r="J109" s="304"/>
      <c r="O109"/>
      <c r="P109"/>
      <c r="Q109"/>
      <c r="R109"/>
    </row>
    <row r="110" spans="1:18" x14ac:dyDescent="0.25">
      <c r="B110" s="4"/>
      <c r="C110" s="5"/>
      <c r="D110" s="5"/>
      <c r="E110" s="186" t="s">
        <v>275</v>
      </c>
      <c r="F110"/>
      <c r="G110" s="186" t="s">
        <v>276</v>
      </c>
      <c r="H110"/>
      <c r="I110" s="186" t="s">
        <v>277</v>
      </c>
      <c r="J110" s="5"/>
      <c r="O110"/>
      <c r="P110"/>
      <c r="Q110"/>
      <c r="R110"/>
    </row>
    <row r="111" spans="1:18" ht="18.75" x14ac:dyDescent="0.25">
      <c r="A111" s="1" t="s">
        <v>4</v>
      </c>
      <c r="E111" s="192" t="str">
        <f>E8</f>
        <v>Revised TO6 C2</v>
      </c>
      <c r="F111" s="192"/>
      <c r="G111" s="192" t="s">
        <v>283</v>
      </c>
      <c r="H111" s="73"/>
      <c r="I111" s="189" t="s">
        <v>278</v>
      </c>
      <c r="J111" s="1"/>
      <c r="K111" s="1" t="s">
        <v>4</v>
      </c>
      <c r="O111"/>
      <c r="P111"/>
      <c r="Q111"/>
      <c r="R111"/>
    </row>
    <row r="112" spans="1:18" x14ac:dyDescent="0.25">
      <c r="A112" s="1" t="s">
        <v>6</v>
      </c>
      <c r="B112" s="5" t="s">
        <v>91</v>
      </c>
      <c r="E112" s="74" t="s">
        <v>8</v>
      </c>
      <c r="F112" s="76"/>
      <c r="G112" s="74" t="s">
        <v>8</v>
      </c>
      <c r="H112" s="76"/>
      <c r="I112" s="191" t="s">
        <v>281</v>
      </c>
      <c r="J112" s="7" t="s">
        <v>9</v>
      </c>
      <c r="K112" s="1" t="s">
        <v>6</v>
      </c>
      <c r="O112"/>
      <c r="P112"/>
      <c r="Q112"/>
      <c r="R112"/>
    </row>
    <row r="113" spans="1:18" x14ac:dyDescent="0.25">
      <c r="B113" s="75" t="s">
        <v>146</v>
      </c>
      <c r="C113" s="101"/>
      <c r="D113" s="101"/>
      <c r="E113" s="101"/>
      <c r="J113" s="1"/>
      <c r="O113"/>
      <c r="P113"/>
      <c r="Q113"/>
      <c r="R113"/>
    </row>
    <row r="114" spans="1:18" x14ac:dyDescent="0.25">
      <c r="A114" s="1">
        <v>1</v>
      </c>
      <c r="B114" s="102" t="s">
        <v>147</v>
      </c>
      <c r="C114" s="101"/>
      <c r="D114" s="101"/>
      <c r="E114" s="101"/>
      <c r="J114" s="1"/>
      <c r="K114" s="1">
        <f>A114</f>
        <v>1</v>
      </c>
      <c r="O114"/>
      <c r="P114"/>
      <c r="Q114"/>
      <c r="R114"/>
    </row>
    <row r="115" spans="1:18" x14ac:dyDescent="0.25">
      <c r="A115" s="1">
        <f t="shared" ref="A115:A152" si="5">A114+1</f>
        <v>2</v>
      </c>
      <c r="B115" s="41" t="s">
        <v>148</v>
      </c>
      <c r="C115" s="101"/>
      <c r="D115" s="101"/>
      <c r="E115" s="288">
        <f>E185</f>
        <v>6209958.4427527729</v>
      </c>
      <c r="F115" s="282" t="s">
        <v>273</v>
      </c>
      <c r="G115" s="103">
        <f>G185</f>
        <v>6222472.3213388296</v>
      </c>
      <c r="H115" s="282"/>
      <c r="I115" s="113">
        <f>E115-G115</f>
        <v>-12513.878586056642</v>
      </c>
      <c r="J115" s="1" t="s">
        <v>149</v>
      </c>
      <c r="K115" s="1">
        <f>K114+1</f>
        <v>2</v>
      </c>
      <c r="O115"/>
      <c r="P115"/>
      <c r="Q115"/>
      <c r="R115"/>
    </row>
    <row r="116" spans="1:18" x14ac:dyDescent="0.25">
      <c r="A116" s="1">
        <f t="shared" si="5"/>
        <v>3</v>
      </c>
      <c r="B116" s="41" t="s">
        <v>150</v>
      </c>
      <c r="C116" s="101"/>
      <c r="D116" s="101"/>
      <c r="E116" s="104">
        <f>E186</f>
        <v>19445</v>
      </c>
      <c r="F116" s="82"/>
      <c r="G116" s="104">
        <f>G186</f>
        <v>19450.268412941146</v>
      </c>
      <c r="H116" s="82"/>
      <c r="I116" s="193">
        <f>E116-G116</f>
        <v>-5.26841294114638</v>
      </c>
      <c r="J116" s="1" t="s">
        <v>151</v>
      </c>
      <c r="K116" s="1">
        <f>K115+1</f>
        <v>3</v>
      </c>
      <c r="O116"/>
      <c r="P116"/>
      <c r="Q116"/>
      <c r="R116"/>
    </row>
    <row r="117" spans="1:18" x14ac:dyDescent="0.25">
      <c r="A117" s="1">
        <f t="shared" si="5"/>
        <v>4</v>
      </c>
      <c r="B117" s="41" t="s">
        <v>152</v>
      </c>
      <c r="C117" s="101"/>
      <c r="D117" s="101"/>
      <c r="E117" s="104">
        <f>E187</f>
        <v>72604</v>
      </c>
      <c r="G117" s="104">
        <f>G187</f>
        <v>72720.647600419266</v>
      </c>
      <c r="I117" s="193">
        <f t="shared" ref="I117:I118" si="6">E117-G117</f>
        <v>-116.64760041926638</v>
      </c>
      <c r="J117" s="1" t="s">
        <v>153</v>
      </c>
      <c r="K117" s="1">
        <f>K116+1</f>
        <v>4</v>
      </c>
      <c r="O117"/>
      <c r="P117"/>
      <c r="Q117"/>
      <c r="R117"/>
    </row>
    <row r="118" spans="1:18" x14ac:dyDescent="0.25">
      <c r="A118" s="1">
        <f t="shared" si="5"/>
        <v>5</v>
      </c>
      <c r="B118" s="41" t="s">
        <v>154</v>
      </c>
      <c r="C118" s="101"/>
      <c r="D118" s="101"/>
      <c r="E118" s="105">
        <f>E188</f>
        <v>221203</v>
      </c>
      <c r="G118" s="105">
        <f>G188</f>
        <v>221256.36685038038</v>
      </c>
      <c r="I118" s="194">
        <f t="shared" si="6"/>
        <v>-53.36685038037831</v>
      </c>
      <c r="J118" s="1" t="s">
        <v>155</v>
      </c>
      <c r="K118" s="1">
        <f>K117+1</f>
        <v>5</v>
      </c>
      <c r="O118"/>
      <c r="P118"/>
      <c r="Q118"/>
      <c r="R118"/>
    </row>
    <row r="119" spans="1:18" x14ac:dyDescent="0.25">
      <c r="A119" s="1">
        <f t="shared" si="5"/>
        <v>6</v>
      </c>
      <c r="B119" s="41" t="s">
        <v>156</v>
      </c>
      <c r="C119" s="1"/>
      <c r="D119" s="1"/>
      <c r="E119" s="289">
        <f>SUM(E115:E118)</f>
        <v>6523210.4427527729</v>
      </c>
      <c r="F119" s="282" t="s">
        <v>273</v>
      </c>
      <c r="G119" s="106">
        <f>SUM(G115:G118)</f>
        <v>6535899.6042025704</v>
      </c>
      <c r="H119" s="282"/>
      <c r="I119" s="195">
        <f>SUM(I115:I118)</f>
        <v>-12689.161449797433</v>
      </c>
      <c r="J119" s="1" t="s">
        <v>157</v>
      </c>
      <c r="K119" s="1">
        <f t="shared" ref="K119:K152" si="7">K118+1</f>
        <v>6</v>
      </c>
      <c r="O119"/>
      <c r="P119"/>
      <c r="Q119"/>
      <c r="R119"/>
    </row>
    <row r="120" spans="1:18" x14ac:dyDescent="0.25">
      <c r="A120" s="1">
        <f t="shared" si="5"/>
        <v>7</v>
      </c>
      <c r="C120" s="1"/>
      <c r="D120" s="1"/>
      <c r="E120" s="83"/>
      <c r="G120" s="83"/>
      <c r="I120" s="111"/>
      <c r="J120" s="1"/>
      <c r="K120" s="1">
        <f t="shared" si="7"/>
        <v>7</v>
      </c>
      <c r="O120"/>
      <c r="P120"/>
      <c r="Q120"/>
      <c r="R120"/>
    </row>
    <row r="121" spans="1:18" x14ac:dyDescent="0.25">
      <c r="A121" s="1">
        <f t="shared" si="5"/>
        <v>8</v>
      </c>
      <c r="B121" s="102" t="s">
        <v>158</v>
      </c>
      <c r="C121" s="1"/>
      <c r="D121" s="1"/>
      <c r="E121" s="83"/>
      <c r="G121" s="83"/>
      <c r="I121" s="200"/>
      <c r="J121" s="1"/>
      <c r="K121" s="1">
        <f t="shared" si="7"/>
        <v>8</v>
      </c>
      <c r="O121"/>
      <c r="P121"/>
      <c r="Q121"/>
      <c r="R121"/>
    </row>
    <row r="122" spans="1:18" x14ac:dyDescent="0.25">
      <c r="A122" s="1">
        <f t="shared" si="5"/>
        <v>9</v>
      </c>
      <c r="B122" s="41" t="s">
        <v>159</v>
      </c>
      <c r="C122" s="1"/>
      <c r="D122" s="1"/>
      <c r="E122" s="43">
        <f>'Pg3 TO5 True-Up BK-1_Revised'!E120</f>
        <v>0</v>
      </c>
      <c r="F122" s="82"/>
      <c r="G122" s="43">
        <f>'Pg4 TO5 True-Up BK-1_As Filed'!E119</f>
        <v>0</v>
      </c>
      <c r="H122" s="82"/>
      <c r="I122" s="200">
        <f>E122-G122</f>
        <v>0</v>
      </c>
      <c r="J122" s="1" t="s">
        <v>160</v>
      </c>
      <c r="K122" s="1">
        <f t="shared" si="7"/>
        <v>9</v>
      </c>
      <c r="M122" s="27"/>
      <c r="O122"/>
      <c r="P122"/>
      <c r="Q122"/>
      <c r="R122"/>
    </row>
    <row r="123" spans="1:18" x14ac:dyDescent="0.25">
      <c r="A123" s="1">
        <f t="shared" si="5"/>
        <v>10</v>
      </c>
      <c r="B123" s="41" t="s">
        <v>161</v>
      </c>
      <c r="C123" s="1"/>
      <c r="D123" s="1"/>
      <c r="E123" s="185">
        <f>'Pg3 TO5 True-Up BK-1_Revised'!E121</f>
        <v>0</v>
      </c>
      <c r="G123" s="185">
        <f>'Pg4 TO5 True-Up BK-1_As Filed'!E120</f>
        <v>0</v>
      </c>
      <c r="I123" s="194">
        <f>E123-G123</f>
        <v>0</v>
      </c>
      <c r="J123" s="1" t="s">
        <v>162</v>
      </c>
      <c r="K123" s="1">
        <f t="shared" si="7"/>
        <v>10</v>
      </c>
      <c r="O123"/>
      <c r="P123"/>
      <c r="Q123"/>
      <c r="R123"/>
    </row>
    <row r="124" spans="1:18" x14ac:dyDescent="0.25">
      <c r="A124" s="1">
        <f t="shared" si="5"/>
        <v>11</v>
      </c>
      <c r="B124" s="41" t="s">
        <v>163</v>
      </c>
      <c r="C124" s="1"/>
      <c r="D124" s="1"/>
      <c r="E124" s="107">
        <f>SUM(E122:E123)</f>
        <v>0</v>
      </c>
      <c r="F124" s="82"/>
      <c r="G124" s="107">
        <f>SUM(G122:G123)</f>
        <v>0</v>
      </c>
      <c r="H124" s="82"/>
      <c r="I124" s="206">
        <f>SUM(I122:I123)</f>
        <v>0</v>
      </c>
      <c r="J124" s="1" t="s">
        <v>164</v>
      </c>
      <c r="K124" s="1">
        <f t="shared" si="7"/>
        <v>11</v>
      </c>
      <c r="O124"/>
      <c r="P124"/>
      <c r="Q124"/>
      <c r="R124"/>
    </row>
    <row r="125" spans="1:18" x14ac:dyDescent="0.25">
      <c r="A125" s="1">
        <f t="shared" si="5"/>
        <v>12</v>
      </c>
      <c r="B125" s="41"/>
      <c r="C125" s="1"/>
      <c r="D125" s="1"/>
      <c r="E125" s="90"/>
      <c r="G125" s="90"/>
      <c r="I125" s="111"/>
      <c r="J125" s="1"/>
      <c r="K125" s="1">
        <f t="shared" si="7"/>
        <v>12</v>
      </c>
      <c r="O125"/>
      <c r="P125"/>
      <c r="Q125"/>
      <c r="R125"/>
    </row>
    <row r="126" spans="1:18" x14ac:dyDescent="0.25">
      <c r="A126" s="1">
        <f t="shared" si="5"/>
        <v>13</v>
      </c>
      <c r="B126" s="102" t="s">
        <v>165</v>
      </c>
      <c r="E126" s="83"/>
      <c r="G126" s="83"/>
      <c r="I126" s="111"/>
      <c r="J126" s="1"/>
      <c r="K126" s="1">
        <f t="shared" si="7"/>
        <v>13</v>
      </c>
      <c r="O126"/>
      <c r="P126"/>
      <c r="Q126"/>
      <c r="R126"/>
    </row>
    <row r="127" spans="1:18" ht="18.75" x14ac:dyDescent="0.25">
      <c r="A127" s="1">
        <f t="shared" si="5"/>
        <v>14</v>
      </c>
      <c r="B127" s="3" t="s">
        <v>286</v>
      </c>
      <c r="C127" s="1"/>
      <c r="D127" s="1"/>
      <c r="E127" s="46">
        <f>'Pg3 TO5 True-Up BK-1_Revised'!E125</f>
        <v>-1140267.769910471</v>
      </c>
      <c r="G127" s="46">
        <f>'Pg4 TO5 True-Up BK-1_As Filed'!E124</f>
        <v>-1140267.769910471</v>
      </c>
      <c r="I127" s="200">
        <f t="shared" ref="I127" si="8">E127-G127</f>
        <v>0</v>
      </c>
      <c r="J127" s="1" t="s">
        <v>406</v>
      </c>
      <c r="K127" s="1">
        <f t="shared" si="7"/>
        <v>14</v>
      </c>
      <c r="M127" s="273"/>
      <c r="O127"/>
      <c r="P127"/>
      <c r="Q127"/>
      <c r="R127"/>
    </row>
    <row r="128" spans="1:18" x14ac:dyDescent="0.25">
      <c r="A128" s="1">
        <f t="shared" si="5"/>
        <v>15</v>
      </c>
      <c r="B128" s="3" t="s">
        <v>167</v>
      </c>
      <c r="C128" s="1"/>
      <c r="D128" s="1"/>
      <c r="E128" s="79">
        <f>'Pg3 TO5 True-Up BK-1_Revised'!E126</f>
        <v>0</v>
      </c>
      <c r="G128" s="79">
        <f>'Pg4 TO5 True-Up BK-1_As Filed'!E125</f>
        <v>0</v>
      </c>
      <c r="I128" s="201">
        <f>E128-G128</f>
        <v>0</v>
      </c>
      <c r="J128" s="1" t="s">
        <v>168</v>
      </c>
      <c r="K128" s="1">
        <f t="shared" si="7"/>
        <v>15</v>
      </c>
      <c r="M128" s="273"/>
      <c r="O128"/>
      <c r="P128"/>
      <c r="Q128"/>
      <c r="R128"/>
    </row>
    <row r="129" spans="1:18" x14ac:dyDescent="0.25">
      <c r="A129" s="1">
        <f t="shared" si="5"/>
        <v>16</v>
      </c>
      <c r="B129" s="41" t="s">
        <v>169</v>
      </c>
      <c r="C129" s="1"/>
      <c r="D129" s="1"/>
      <c r="E129" s="106">
        <f>SUM(E127:E128)</f>
        <v>-1140267.769910471</v>
      </c>
      <c r="G129" s="106">
        <f>SUM(G127:G128)</f>
        <v>-1140267.769910471</v>
      </c>
      <c r="I129" s="205">
        <f>SUM(I127:I128)</f>
        <v>0</v>
      </c>
      <c r="J129" s="1" t="s">
        <v>170</v>
      </c>
      <c r="K129" s="1">
        <f t="shared" si="7"/>
        <v>16</v>
      </c>
      <c r="M129" s="18"/>
      <c r="O129"/>
      <c r="P129"/>
      <c r="Q129"/>
      <c r="R129"/>
    </row>
    <row r="130" spans="1:18" x14ac:dyDescent="0.25">
      <c r="A130" s="1">
        <f t="shared" si="5"/>
        <v>17</v>
      </c>
      <c r="C130" s="1"/>
      <c r="D130" s="1"/>
      <c r="E130" s="78"/>
      <c r="G130" s="78"/>
      <c r="I130" s="200"/>
      <c r="J130" s="1"/>
      <c r="K130" s="1">
        <f t="shared" si="7"/>
        <v>17</v>
      </c>
      <c r="O130"/>
      <c r="P130"/>
      <c r="Q130"/>
      <c r="R130"/>
    </row>
    <row r="131" spans="1:18" x14ac:dyDescent="0.25">
      <c r="A131" s="1">
        <f t="shared" si="5"/>
        <v>18</v>
      </c>
      <c r="B131" s="102" t="s">
        <v>171</v>
      </c>
      <c r="C131" s="1"/>
      <c r="D131" s="1"/>
      <c r="E131" s="78"/>
      <c r="G131" s="78"/>
      <c r="I131" s="111"/>
      <c r="J131" s="1"/>
      <c r="K131" s="1">
        <f t="shared" si="7"/>
        <v>18</v>
      </c>
      <c r="O131"/>
      <c r="P131"/>
      <c r="Q131"/>
      <c r="R131"/>
    </row>
    <row r="132" spans="1:18" x14ac:dyDescent="0.25">
      <c r="A132" s="1">
        <f t="shared" si="5"/>
        <v>19</v>
      </c>
      <c r="B132" s="41" t="s">
        <v>172</v>
      </c>
      <c r="C132" s="1"/>
      <c r="D132" s="1"/>
      <c r="E132" s="103">
        <f>'Pg3 TO5 True-Up BK-1_Revised'!E130</f>
        <v>58386.388307458947</v>
      </c>
      <c r="F132" s="82"/>
      <c r="G132" s="103">
        <f>'Pg4 TO5 True-Up BK-1_As Filed'!E129</f>
        <v>58386.388307458947</v>
      </c>
      <c r="H132" s="82"/>
      <c r="I132" s="202">
        <f t="shared" ref="I132:I134" si="9">E132-G132</f>
        <v>0</v>
      </c>
      <c r="J132" s="1" t="s">
        <v>407</v>
      </c>
      <c r="K132" s="1">
        <f t="shared" si="7"/>
        <v>19</v>
      </c>
      <c r="O132"/>
      <c r="P132"/>
      <c r="Q132"/>
      <c r="R132"/>
    </row>
    <row r="133" spans="1:18" x14ac:dyDescent="0.25">
      <c r="A133" s="1">
        <f t="shared" si="5"/>
        <v>20</v>
      </c>
      <c r="B133" s="41" t="s">
        <v>173</v>
      </c>
      <c r="C133" s="1"/>
      <c r="D133" s="1"/>
      <c r="E133" s="104">
        <f>'Pg3 TO5 True-Up BK-1_Revised'!E131</f>
        <v>42132.851178335695</v>
      </c>
      <c r="F133" s="82"/>
      <c r="G133" s="104">
        <f>'Pg4 TO5 True-Up BK-1_As Filed'!E130</f>
        <v>42132.851178335695</v>
      </c>
      <c r="H133" s="82"/>
      <c r="I133" s="193">
        <f t="shared" si="9"/>
        <v>0</v>
      </c>
      <c r="J133" s="1" t="s">
        <v>408</v>
      </c>
      <c r="K133" s="1">
        <f t="shared" si="7"/>
        <v>20</v>
      </c>
      <c r="O133"/>
      <c r="P133"/>
      <c r="Q133"/>
      <c r="R133"/>
    </row>
    <row r="134" spans="1:18" x14ac:dyDescent="0.25">
      <c r="A134" s="1">
        <f t="shared" si="5"/>
        <v>21</v>
      </c>
      <c r="B134" s="41" t="s">
        <v>174</v>
      </c>
      <c r="C134" s="1"/>
      <c r="D134" s="1"/>
      <c r="E134" s="105">
        <f>'Pg3 TO5 True-Up BK-1_Revised'!E132</f>
        <v>28809.361397441011</v>
      </c>
      <c r="F134" s="5"/>
      <c r="G134" s="105">
        <f>'Pg4 TO5 True-Up BK-1_As Filed'!E131</f>
        <v>28809.361397441011</v>
      </c>
      <c r="H134" s="5"/>
      <c r="I134" s="194">
        <f t="shared" si="9"/>
        <v>0</v>
      </c>
      <c r="J134" s="1" t="s">
        <v>409</v>
      </c>
      <c r="K134" s="1">
        <f t="shared" si="7"/>
        <v>21</v>
      </c>
      <c r="O134"/>
      <c r="P134"/>
      <c r="Q134"/>
      <c r="R134"/>
    </row>
    <row r="135" spans="1:18" x14ac:dyDescent="0.25">
      <c r="A135" s="1">
        <f t="shared" si="5"/>
        <v>22</v>
      </c>
      <c r="B135" s="41" t="s">
        <v>175</v>
      </c>
      <c r="E135" s="106">
        <f>SUM(E132:E134)</f>
        <v>129328.60088323566</v>
      </c>
      <c r="F135" s="5"/>
      <c r="G135" s="106">
        <f>SUM(G132:G134)</f>
        <v>129328.60088323566</v>
      </c>
      <c r="H135" s="5"/>
      <c r="I135" s="195">
        <f>SUM(I132:I134)</f>
        <v>0</v>
      </c>
      <c r="J135" s="1" t="s">
        <v>176</v>
      </c>
      <c r="K135" s="1">
        <f t="shared" si="7"/>
        <v>22</v>
      </c>
      <c r="O135"/>
      <c r="P135"/>
      <c r="Q135"/>
      <c r="R135"/>
    </row>
    <row r="136" spans="1:18" x14ac:dyDescent="0.25">
      <c r="A136" s="1">
        <f t="shared" si="5"/>
        <v>23</v>
      </c>
      <c r="B136" s="41"/>
      <c r="E136" s="83"/>
      <c r="G136" s="83"/>
      <c r="I136" s="198"/>
      <c r="J136" s="1"/>
      <c r="K136" s="1">
        <f t="shared" si="7"/>
        <v>23</v>
      </c>
      <c r="O136"/>
      <c r="P136"/>
      <c r="Q136"/>
      <c r="R136"/>
    </row>
    <row r="137" spans="1:18" x14ac:dyDescent="0.25">
      <c r="A137" s="1">
        <f t="shared" si="5"/>
        <v>24</v>
      </c>
      <c r="B137" s="260" t="s">
        <v>177</v>
      </c>
      <c r="E137" s="274">
        <f>'Pg3 TO5 True-Up BK-1_Revised'!E135</f>
        <v>0</v>
      </c>
      <c r="G137" s="274">
        <f>'Pg4 TO5 True-Up BK-1_As Filed'!E134</f>
        <v>0</v>
      </c>
      <c r="I137" s="203">
        <f>E137-G137</f>
        <v>0</v>
      </c>
      <c r="J137" s="259" t="s">
        <v>410</v>
      </c>
      <c r="K137" s="1">
        <f t="shared" si="7"/>
        <v>24</v>
      </c>
      <c r="O137"/>
      <c r="P137"/>
      <c r="Q137"/>
      <c r="R137"/>
    </row>
    <row r="138" spans="1:18" x14ac:dyDescent="0.25">
      <c r="A138" s="1">
        <f t="shared" si="5"/>
        <v>25</v>
      </c>
      <c r="B138" s="260" t="s">
        <v>178</v>
      </c>
      <c r="E138" s="275">
        <f>'Pg3 TO5 True-Up BK-1_Revised'!E136</f>
        <v>-11349.30761086454</v>
      </c>
      <c r="G138" s="275">
        <f>'Pg4 TO5 True-Up BK-1_As Filed'!E135</f>
        <v>-11349.30761086454</v>
      </c>
      <c r="I138" s="298">
        <f t="shared" ref="I138" si="10">E138-G138</f>
        <v>0</v>
      </c>
      <c r="J138" s="259" t="s">
        <v>411</v>
      </c>
      <c r="K138" s="1">
        <f t="shared" si="7"/>
        <v>25</v>
      </c>
      <c r="O138"/>
      <c r="P138"/>
      <c r="Q138"/>
      <c r="R138"/>
    </row>
    <row r="139" spans="1:18" x14ac:dyDescent="0.25">
      <c r="A139" s="1">
        <f t="shared" si="5"/>
        <v>26</v>
      </c>
      <c r="B139" s="41"/>
      <c r="E139" s="83"/>
      <c r="G139" s="83"/>
      <c r="J139" s="1"/>
      <c r="K139" s="1">
        <f t="shared" si="7"/>
        <v>26</v>
      </c>
      <c r="M139" s="18"/>
      <c r="O139"/>
      <c r="P139"/>
      <c r="Q139"/>
      <c r="R139"/>
    </row>
    <row r="140" spans="1:18" ht="16.5" thickBot="1" x14ac:dyDescent="0.3">
      <c r="A140" s="1">
        <f t="shared" si="5"/>
        <v>27</v>
      </c>
      <c r="B140" s="41" t="s">
        <v>412</v>
      </c>
      <c r="E140" s="290">
        <f>E138+E135+E129+E124+E119</f>
        <v>5500921.9661146728</v>
      </c>
      <c r="F140" s="282" t="s">
        <v>273</v>
      </c>
      <c r="G140" s="94">
        <f>G138+G135+G129+G124+G119</f>
        <v>5513611.1275644703</v>
      </c>
      <c r="H140" s="282"/>
      <c r="I140" s="94">
        <f t="shared" ref="I140:I144" si="11">E140-G140</f>
        <v>-12689.161449797451</v>
      </c>
      <c r="J140" s="259" t="s">
        <v>413</v>
      </c>
      <c r="K140" s="1">
        <f t="shared" si="7"/>
        <v>27</v>
      </c>
      <c r="M140" s="276"/>
      <c r="O140"/>
      <c r="P140"/>
      <c r="Q140"/>
      <c r="R140"/>
    </row>
    <row r="141" spans="1:18" ht="16.5" thickTop="1" x14ac:dyDescent="0.25">
      <c r="A141" s="1">
        <f t="shared" si="5"/>
        <v>28</v>
      </c>
      <c r="B141" s="41"/>
      <c r="E141" s="60"/>
      <c r="G141" s="60"/>
      <c r="I141" s="203"/>
      <c r="J141" s="1"/>
      <c r="K141" s="1">
        <f t="shared" si="7"/>
        <v>28</v>
      </c>
      <c r="O141"/>
      <c r="P141"/>
      <c r="Q141"/>
      <c r="R141"/>
    </row>
    <row r="142" spans="1:18" ht="18.75" x14ac:dyDescent="0.25">
      <c r="A142" s="1">
        <f t="shared" si="5"/>
        <v>29</v>
      </c>
      <c r="B142" s="75" t="s">
        <v>287</v>
      </c>
      <c r="E142" s="60"/>
      <c r="G142" s="60"/>
      <c r="I142" s="203"/>
      <c r="J142" s="1"/>
      <c r="K142" s="1">
        <f t="shared" si="7"/>
        <v>29</v>
      </c>
      <c r="O142"/>
      <c r="P142"/>
      <c r="Q142"/>
      <c r="R142"/>
    </row>
    <row r="143" spans="1:18" x14ac:dyDescent="0.25">
      <c r="A143" s="1">
        <f t="shared" si="5"/>
        <v>30</v>
      </c>
      <c r="B143" s="41" t="s">
        <v>180</v>
      </c>
      <c r="E143" s="46">
        <f>E194</f>
        <v>0</v>
      </c>
      <c r="G143" s="46">
        <f>G194</f>
        <v>0</v>
      </c>
      <c r="I143" s="203">
        <f t="shared" si="11"/>
        <v>0</v>
      </c>
      <c r="J143" s="259" t="s">
        <v>181</v>
      </c>
      <c r="K143" s="1">
        <f t="shared" si="7"/>
        <v>30</v>
      </c>
      <c r="O143"/>
      <c r="P143"/>
      <c r="Q143"/>
      <c r="R143"/>
    </row>
    <row r="144" spans="1:18" x14ac:dyDescent="0.25">
      <c r="A144" s="1">
        <f t="shared" si="5"/>
        <v>31</v>
      </c>
      <c r="B144" s="41" t="s">
        <v>182</v>
      </c>
      <c r="E144" s="79">
        <f>'Pg3 TO5 True-Up BK-1_Revised'!E142</f>
        <v>0</v>
      </c>
      <c r="G144" s="79">
        <f>'Pg4 TO5 True-Up BK-1_As Filed'!E141</f>
        <v>0</v>
      </c>
      <c r="I144" s="204">
        <f t="shared" si="11"/>
        <v>0</v>
      </c>
      <c r="J144" s="259" t="s">
        <v>183</v>
      </c>
      <c r="K144" s="1">
        <f t="shared" si="7"/>
        <v>31</v>
      </c>
      <c r="M144" s="27"/>
      <c r="O144"/>
      <c r="P144"/>
      <c r="Q144"/>
      <c r="R144"/>
    </row>
    <row r="145" spans="1:18" ht="16.5" thickBot="1" x14ac:dyDescent="0.3">
      <c r="A145" s="1">
        <f t="shared" si="5"/>
        <v>32</v>
      </c>
      <c r="B145" s="3" t="s">
        <v>184</v>
      </c>
      <c r="E145" s="63">
        <f>SUM(E143:E144)</f>
        <v>0</v>
      </c>
      <c r="G145" s="63">
        <f>SUM(G143:G144)</f>
        <v>0</v>
      </c>
      <c r="I145" s="63">
        <f>SUM(I143:I144)</f>
        <v>0</v>
      </c>
      <c r="J145" s="259" t="s">
        <v>76</v>
      </c>
      <c r="K145" s="1">
        <f t="shared" si="7"/>
        <v>32</v>
      </c>
      <c r="O145"/>
      <c r="P145"/>
      <c r="Q145"/>
      <c r="R145"/>
    </row>
    <row r="146" spans="1:18" ht="16.5" thickTop="1" x14ac:dyDescent="0.25">
      <c r="A146" s="1">
        <f t="shared" si="5"/>
        <v>33</v>
      </c>
      <c r="B146" s="41"/>
      <c r="E146" s="60"/>
      <c r="G146" s="60"/>
      <c r="I146" s="60"/>
      <c r="J146" s="1"/>
      <c r="K146" s="1">
        <f t="shared" si="7"/>
        <v>33</v>
      </c>
      <c r="O146"/>
      <c r="P146"/>
      <c r="Q146"/>
      <c r="R146"/>
    </row>
    <row r="147" spans="1:18" ht="18.75" x14ac:dyDescent="0.25">
      <c r="A147" s="1">
        <f t="shared" si="5"/>
        <v>34</v>
      </c>
      <c r="B147" s="75" t="s">
        <v>288</v>
      </c>
      <c r="E147" s="60"/>
      <c r="G147" s="60"/>
      <c r="I147" s="60"/>
      <c r="J147" s="1"/>
      <c r="K147" s="1">
        <f t="shared" si="7"/>
        <v>34</v>
      </c>
      <c r="O147"/>
      <c r="P147"/>
      <c r="Q147"/>
      <c r="R147"/>
    </row>
    <row r="148" spans="1:18" x14ac:dyDescent="0.25">
      <c r="A148" s="1">
        <f t="shared" si="5"/>
        <v>35</v>
      </c>
      <c r="B148" s="41" t="s">
        <v>186</v>
      </c>
      <c r="E148" s="46">
        <f>'Pg3 TO5 True-Up BK-1_Revised'!E146</f>
        <v>0</v>
      </c>
      <c r="G148" s="46">
        <f>'Pg4 TO5 True-Up BK-1_As Filed'!E145</f>
        <v>0</v>
      </c>
      <c r="I148" s="203">
        <f t="shared" ref="I148:I149" si="12">E148-G148</f>
        <v>0</v>
      </c>
      <c r="J148" s="259" t="s">
        <v>187</v>
      </c>
      <c r="K148" s="1">
        <f t="shared" si="7"/>
        <v>35</v>
      </c>
      <c r="O148"/>
      <c r="P148"/>
      <c r="Q148"/>
      <c r="R148"/>
    </row>
    <row r="149" spans="1:18" x14ac:dyDescent="0.25">
      <c r="A149" s="1">
        <f t="shared" si="5"/>
        <v>36</v>
      </c>
      <c r="B149" s="3" t="s">
        <v>188</v>
      </c>
      <c r="E149" s="80">
        <f>'Pg3 TO5 True-Up BK-1_Revised'!E147</f>
        <v>0</v>
      </c>
      <c r="G149" s="80">
        <f>'Pg4 TO5 True-Up BK-1_As Filed'!E146</f>
        <v>0</v>
      </c>
      <c r="I149" s="204">
        <f t="shared" si="12"/>
        <v>0</v>
      </c>
      <c r="J149" s="259" t="s">
        <v>189</v>
      </c>
      <c r="K149" s="1">
        <f t="shared" si="7"/>
        <v>36</v>
      </c>
      <c r="M149" s="27"/>
      <c r="O149"/>
      <c r="P149"/>
      <c r="Q149"/>
      <c r="R149"/>
    </row>
    <row r="150" spans="1:18" ht="16.5" thickBot="1" x14ac:dyDescent="0.3">
      <c r="A150" s="1">
        <f t="shared" si="5"/>
        <v>37</v>
      </c>
      <c r="B150" s="3" t="s">
        <v>190</v>
      </c>
      <c r="E150" s="63">
        <f>SUM(E148:E149)</f>
        <v>0</v>
      </c>
      <c r="G150" s="63">
        <f>SUM(G148:G149)</f>
        <v>0</v>
      </c>
      <c r="I150" s="63">
        <f>SUM(I148:I149)</f>
        <v>0</v>
      </c>
      <c r="J150" s="259" t="s">
        <v>414</v>
      </c>
      <c r="K150" s="1">
        <f t="shared" si="7"/>
        <v>37</v>
      </c>
      <c r="O150"/>
      <c r="P150"/>
      <c r="Q150"/>
      <c r="R150"/>
    </row>
    <row r="151" spans="1:18" ht="16.5" thickTop="1" x14ac:dyDescent="0.25">
      <c r="A151" s="1">
        <f t="shared" si="5"/>
        <v>38</v>
      </c>
      <c r="B151" s="41"/>
      <c r="E151" s="60"/>
      <c r="G151" s="60"/>
      <c r="I151" s="60"/>
      <c r="J151" s="1"/>
      <c r="K151" s="1">
        <f t="shared" si="7"/>
        <v>38</v>
      </c>
      <c r="O151"/>
      <c r="P151"/>
      <c r="Q151"/>
      <c r="R151"/>
    </row>
    <row r="152" spans="1:18" ht="19.5" thickBot="1" x14ac:dyDescent="0.3">
      <c r="A152" s="1">
        <f t="shared" si="5"/>
        <v>39</v>
      </c>
      <c r="B152" s="75" t="s">
        <v>289</v>
      </c>
      <c r="E152" s="108">
        <f>'Pg3 TO5 True-Up BK-1_Revised'!E150</f>
        <v>0</v>
      </c>
      <c r="G152" s="108">
        <f>'Pg4 TO5 True-Up BK-1_As Filed'!E149</f>
        <v>0</v>
      </c>
      <c r="I152" s="94">
        <f t="shared" ref="I152" si="13">E152-G152</f>
        <v>0</v>
      </c>
      <c r="J152" s="1" t="s">
        <v>192</v>
      </c>
      <c r="K152" s="1">
        <f t="shared" si="7"/>
        <v>39</v>
      </c>
      <c r="O152"/>
      <c r="P152"/>
      <c r="Q152"/>
      <c r="R152"/>
    </row>
    <row r="153" spans="1:18" ht="16.5" thickTop="1" x14ac:dyDescent="0.25">
      <c r="B153" s="41"/>
      <c r="E153" s="60"/>
      <c r="J153" s="1"/>
      <c r="O153"/>
      <c r="P153"/>
      <c r="Q153"/>
      <c r="R153"/>
    </row>
    <row r="154" spans="1:18" x14ac:dyDescent="0.25">
      <c r="B154" s="41"/>
      <c r="E154" s="60"/>
      <c r="J154" s="1"/>
      <c r="O154"/>
      <c r="P154"/>
      <c r="Q154"/>
      <c r="R154"/>
    </row>
    <row r="155" spans="1:18" ht="40.5" customHeight="1" x14ac:dyDescent="0.25">
      <c r="A155" s="279" t="s">
        <v>273</v>
      </c>
      <c r="B155" s="302" t="str">
        <f>B43</f>
        <v>Items in BOLD have changed for AFUDC adjustments resulting from TO6 settlement negotiations and capital related cost adjustments discovered as part of the Transmission Project Review process.</v>
      </c>
      <c r="C155" s="302"/>
      <c r="D155" s="302"/>
      <c r="E155" s="302"/>
      <c r="F155" s="302"/>
      <c r="G155" s="302"/>
      <c r="H155" s="302"/>
      <c r="I155" s="302"/>
      <c r="J155" s="302"/>
      <c r="O155"/>
      <c r="P155"/>
      <c r="Q155"/>
      <c r="R155"/>
    </row>
    <row r="156" spans="1:18" ht="19.5" customHeight="1" x14ac:dyDescent="0.25">
      <c r="A156" s="91">
        <v>1</v>
      </c>
      <c r="B156" s="41" t="s">
        <v>285</v>
      </c>
      <c r="C156" s="277"/>
      <c r="D156" s="277"/>
      <c r="E156" s="277"/>
      <c r="F156" s="277"/>
      <c r="G156" s="277"/>
      <c r="H156" s="277"/>
      <c r="I156" s="277"/>
      <c r="J156" s="277"/>
      <c r="O156"/>
      <c r="P156"/>
      <c r="Q156"/>
      <c r="R156"/>
    </row>
    <row r="157" spans="1:18" ht="18.75" x14ac:dyDescent="0.25">
      <c r="A157" s="91">
        <v>2</v>
      </c>
      <c r="B157" s="41" t="s">
        <v>193</v>
      </c>
      <c r="E157" s="60"/>
      <c r="J157" s="1"/>
      <c r="O157"/>
      <c r="P157"/>
      <c r="Q157"/>
      <c r="R157"/>
    </row>
    <row r="158" spans="1:18" ht="18.75" x14ac:dyDescent="0.25">
      <c r="A158" s="91">
        <v>3</v>
      </c>
      <c r="B158" s="3" t="s">
        <v>145</v>
      </c>
      <c r="E158" s="60"/>
      <c r="J158" s="1"/>
      <c r="O158"/>
      <c r="P158"/>
      <c r="Q158"/>
      <c r="R158"/>
    </row>
    <row r="159" spans="1:18" x14ac:dyDescent="0.25">
      <c r="B159" s="5"/>
      <c r="E159" s="60"/>
      <c r="J159" s="1"/>
      <c r="O159"/>
      <c r="P159"/>
      <c r="Q159"/>
      <c r="R159"/>
    </row>
    <row r="160" spans="1:18" x14ac:dyDescent="0.25">
      <c r="B160" s="5"/>
      <c r="E160" s="60"/>
      <c r="J160" s="1"/>
      <c r="O160"/>
      <c r="P160"/>
      <c r="Q160"/>
      <c r="R160"/>
    </row>
    <row r="161" spans="1:18" x14ac:dyDescent="0.25">
      <c r="B161" s="303" t="s">
        <v>0</v>
      </c>
      <c r="C161" s="304"/>
      <c r="D161" s="304"/>
      <c r="E161" s="304"/>
      <c r="F161" s="304"/>
      <c r="G161" s="304"/>
      <c r="H161" s="304"/>
      <c r="I161" s="304"/>
      <c r="J161" s="304"/>
      <c r="O161"/>
      <c r="P161"/>
      <c r="Q161"/>
      <c r="R161"/>
    </row>
    <row r="162" spans="1:18" x14ac:dyDescent="0.25">
      <c r="A162" s="1" t="s">
        <v>91</v>
      </c>
      <c r="B162" s="303" t="s">
        <v>92</v>
      </c>
      <c r="C162" s="304"/>
      <c r="D162" s="304"/>
      <c r="E162" s="304"/>
      <c r="F162" s="304"/>
      <c r="G162" s="304"/>
      <c r="H162" s="304"/>
      <c r="I162" s="304"/>
      <c r="J162" s="304"/>
      <c r="O162"/>
      <c r="P162"/>
      <c r="Q162"/>
      <c r="R162"/>
    </row>
    <row r="163" spans="1:18" ht="17.25" x14ac:dyDescent="0.25">
      <c r="B163" s="303" t="s">
        <v>375</v>
      </c>
      <c r="C163" s="305"/>
      <c r="D163" s="305"/>
      <c r="E163" s="305"/>
      <c r="F163" s="305"/>
      <c r="G163" s="305"/>
      <c r="H163" s="305"/>
      <c r="I163" s="305"/>
      <c r="J163" s="305"/>
      <c r="O163"/>
      <c r="P163"/>
      <c r="Q163"/>
      <c r="R163"/>
    </row>
    <row r="164" spans="1:18" x14ac:dyDescent="0.25">
      <c r="B164" s="306" t="str">
        <f>B5</f>
        <v>For the Base Period &amp; True-Up Period Ending December 31, 2024</v>
      </c>
      <c r="C164" s="307"/>
      <c r="D164" s="307"/>
      <c r="E164" s="307"/>
      <c r="F164" s="307"/>
      <c r="G164" s="307"/>
      <c r="H164" s="307"/>
      <c r="I164" s="307"/>
      <c r="J164" s="307"/>
      <c r="O164"/>
      <c r="P164"/>
      <c r="Q164"/>
      <c r="R164"/>
    </row>
    <row r="165" spans="1:18" x14ac:dyDescent="0.25">
      <c r="B165" s="308" t="s">
        <v>3</v>
      </c>
      <c r="C165" s="304"/>
      <c r="D165" s="304"/>
      <c r="E165" s="304"/>
      <c r="F165" s="304"/>
      <c r="G165" s="304"/>
      <c r="H165" s="304"/>
      <c r="I165" s="304"/>
      <c r="J165" s="304"/>
      <c r="O165"/>
      <c r="P165"/>
      <c r="Q165"/>
      <c r="R165"/>
    </row>
    <row r="166" spans="1:18" x14ac:dyDescent="0.25">
      <c r="B166" s="28"/>
      <c r="E166" s="186" t="s">
        <v>275</v>
      </c>
      <c r="F166"/>
      <c r="G166" s="186" t="s">
        <v>276</v>
      </c>
      <c r="H166"/>
      <c r="I166" s="186" t="s">
        <v>277</v>
      </c>
      <c r="O166"/>
      <c r="P166"/>
      <c r="Q166"/>
      <c r="R166"/>
    </row>
    <row r="167" spans="1:18" ht="18.75" x14ac:dyDescent="0.25">
      <c r="A167" s="1" t="s">
        <v>4</v>
      </c>
      <c r="E167" s="192" t="str">
        <f>E8</f>
        <v>Revised TO6 C2</v>
      </c>
      <c r="F167" s="192"/>
      <c r="G167" s="192" t="s">
        <v>283</v>
      </c>
      <c r="H167" s="73"/>
      <c r="I167" s="189" t="s">
        <v>278</v>
      </c>
      <c r="J167" s="1"/>
      <c r="K167" s="1" t="s">
        <v>4</v>
      </c>
      <c r="O167"/>
      <c r="P167"/>
      <c r="Q167"/>
      <c r="R167"/>
    </row>
    <row r="168" spans="1:18" x14ac:dyDescent="0.25">
      <c r="A168" s="1" t="s">
        <v>6</v>
      </c>
      <c r="B168" s="5" t="s">
        <v>91</v>
      </c>
      <c r="E168" s="74" t="s">
        <v>8</v>
      </c>
      <c r="F168" s="76"/>
      <c r="G168" s="74" t="s">
        <v>8</v>
      </c>
      <c r="H168" s="76"/>
      <c r="I168" s="191" t="s">
        <v>281</v>
      </c>
      <c r="J168" s="7" t="s">
        <v>9</v>
      </c>
      <c r="K168" s="1" t="s">
        <v>6</v>
      </c>
      <c r="O168"/>
      <c r="P168"/>
      <c r="Q168"/>
      <c r="R168"/>
    </row>
    <row r="169" spans="1:18" x14ac:dyDescent="0.25">
      <c r="B169" s="75" t="s">
        <v>194</v>
      </c>
      <c r="E169" s="73"/>
      <c r="J169" s="1"/>
      <c r="O169"/>
      <c r="P169"/>
      <c r="Q169"/>
      <c r="R169"/>
    </row>
    <row r="170" spans="1:18" x14ac:dyDescent="0.25">
      <c r="A170" s="1">
        <v>1</v>
      </c>
      <c r="B170" s="102" t="s">
        <v>195</v>
      </c>
      <c r="E170" s="73"/>
      <c r="J170" s="1"/>
      <c r="K170" s="1">
        <f>A170</f>
        <v>1</v>
      </c>
      <c r="O170"/>
      <c r="P170"/>
      <c r="Q170"/>
      <c r="R170"/>
    </row>
    <row r="171" spans="1:18" x14ac:dyDescent="0.25">
      <c r="A171" s="1">
        <f t="shared" ref="A171:A194" si="14">A170+1</f>
        <v>2</v>
      </c>
      <c r="B171" s="41" t="s">
        <v>148</v>
      </c>
      <c r="E171" s="278">
        <f>'Pg3 TO5 True-Up BK-1_Revised'!E168</f>
        <v>8337932.9361015279</v>
      </c>
      <c r="F171" s="279" t="s">
        <v>273</v>
      </c>
      <c r="G171" s="46">
        <f>'Pg4 TO5 True-Up BK-1_As Filed'!E166</f>
        <v>8351423.1055796882</v>
      </c>
      <c r="H171" s="279"/>
      <c r="I171" s="113">
        <f>E171-G171</f>
        <v>-13490.169478160329</v>
      </c>
      <c r="J171" s="1" t="s">
        <v>196</v>
      </c>
      <c r="K171" s="1">
        <f t="shared" ref="K171:K194" si="15">K170+1</f>
        <v>2</v>
      </c>
      <c r="M171" s="109"/>
      <c r="O171"/>
      <c r="P171"/>
      <c r="Q171"/>
      <c r="R171"/>
    </row>
    <row r="172" spans="1:18" x14ac:dyDescent="0.25">
      <c r="A172" s="1">
        <f t="shared" si="14"/>
        <v>3</v>
      </c>
      <c r="B172" s="41" t="s">
        <v>197</v>
      </c>
      <c r="E172" s="291">
        <f>'Pg3 TO5 True-Up BK-1_Revised'!E169</f>
        <v>37374</v>
      </c>
      <c r="F172" s="279" t="s">
        <v>273</v>
      </c>
      <c r="G172" s="79">
        <f>'Pg4 TO5 True-Up BK-1_As Filed'!E167</f>
        <v>37383.30803430955</v>
      </c>
      <c r="H172" s="279"/>
      <c r="I172" s="193">
        <f>E172-G172</f>
        <v>-9.3080343095498392</v>
      </c>
      <c r="J172" s="1" t="s">
        <v>415</v>
      </c>
      <c r="K172" s="1">
        <f t="shared" si="15"/>
        <v>3</v>
      </c>
      <c r="M172" s="109"/>
      <c r="N172" s="256"/>
      <c r="O172"/>
      <c r="P172"/>
      <c r="Q172"/>
      <c r="R172"/>
    </row>
    <row r="173" spans="1:18" x14ac:dyDescent="0.25">
      <c r="A173" s="1">
        <f t="shared" si="14"/>
        <v>4</v>
      </c>
      <c r="B173" s="41" t="s">
        <v>152</v>
      </c>
      <c r="E173" s="291">
        <f>'Pg3 TO5 True-Up BK-1_Revised'!E170</f>
        <v>130814</v>
      </c>
      <c r="F173" s="279" t="s">
        <v>273</v>
      </c>
      <c r="G173" s="79">
        <f>'Pg4 TO5 True-Up BK-1_As Filed'!E168</f>
        <v>130959.46608652556</v>
      </c>
      <c r="H173" s="279"/>
      <c r="I173" s="193">
        <f t="shared" ref="I173:I174" si="16">E173-G173</f>
        <v>-145.46608652555733</v>
      </c>
      <c r="J173" s="1" t="s">
        <v>416</v>
      </c>
      <c r="K173" s="1">
        <f t="shared" si="15"/>
        <v>4</v>
      </c>
      <c r="M173" s="109"/>
      <c r="N173" s="256"/>
      <c r="O173"/>
      <c r="P173"/>
      <c r="Q173"/>
      <c r="R173"/>
    </row>
    <row r="174" spans="1:18" x14ac:dyDescent="0.25">
      <c r="A174" s="1">
        <f t="shared" si="14"/>
        <v>5</v>
      </c>
      <c r="B174" s="41" t="s">
        <v>154</v>
      </c>
      <c r="C174" s="1"/>
      <c r="D174" s="1"/>
      <c r="E174" s="255">
        <f>'Pg3 TO5 True-Up BK-1_Revised'!E171</f>
        <v>389902</v>
      </c>
      <c r="F174" s="279" t="s">
        <v>273</v>
      </c>
      <c r="G174" s="80">
        <f>'Pg4 TO5 True-Up BK-1_As Filed'!E169</f>
        <v>389995.4575411345</v>
      </c>
      <c r="H174" s="279"/>
      <c r="I174" s="194">
        <f t="shared" si="16"/>
        <v>-93.457541134499479</v>
      </c>
      <c r="J174" s="1" t="s">
        <v>417</v>
      </c>
      <c r="K174" s="1">
        <f t="shared" si="15"/>
        <v>5</v>
      </c>
      <c r="N174" s="256"/>
      <c r="O174"/>
      <c r="P174"/>
      <c r="Q174"/>
      <c r="R174"/>
    </row>
    <row r="175" spans="1:18" x14ac:dyDescent="0.25">
      <c r="A175" s="1">
        <f t="shared" si="14"/>
        <v>6</v>
      </c>
      <c r="B175" s="41" t="s">
        <v>198</v>
      </c>
      <c r="E175" s="289">
        <f>SUM(E171:E174)</f>
        <v>8896022.9361015279</v>
      </c>
      <c r="F175" s="279" t="s">
        <v>273</v>
      </c>
      <c r="G175" s="106">
        <f>SUM(G171:G174)</f>
        <v>8909761.3372416571</v>
      </c>
      <c r="H175" s="279"/>
      <c r="I175" s="195">
        <f>SUM(I171:I174)</f>
        <v>-13738.401140129936</v>
      </c>
      <c r="J175" s="1" t="s">
        <v>157</v>
      </c>
      <c r="K175" s="1">
        <f t="shared" si="15"/>
        <v>6</v>
      </c>
      <c r="M175" s="109"/>
      <c r="O175"/>
      <c r="P175"/>
      <c r="Q175"/>
      <c r="R175"/>
    </row>
    <row r="176" spans="1:18" x14ac:dyDescent="0.25">
      <c r="A176" s="1">
        <f t="shared" si="14"/>
        <v>7</v>
      </c>
      <c r="C176" s="1"/>
      <c r="D176" s="1"/>
      <c r="E176" s="73"/>
      <c r="G176" s="73"/>
      <c r="I176" s="188"/>
      <c r="J176" s="1"/>
      <c r="K176" s="1">
        <f t="shared" si="15"/>
        <v>7</v>
      </c>
      <c r="O176"/>
      <c r="P176"/>
      <c r="Q176"/>
      <c r="R176"/>
    </row>
    <row r="177" spans="1:18" x14ac:dyDescent="0.25">
      <c r="A177" s="1">
        <f t="shared" si="14"/>
        <v>8</v>
      </c>
      <c r="B177" s="10" t="s">
        <v>199</v>
      </c>
      <c r="E177" s="73"/>
      <c r="G177" s="73"/>
      <c r="I177" s="188"/>
      <c r="J177" s="1"/>
      <c r="K177" s="1">
        <f t="shared" si="15"/>
        <v>8</v>
      </c>
      <c r="O177"/>
      <c r="P177"/>
      <c r="Q177"/>
      <c r="R177"/>
    </row>
    <row r="178" spans="1:18" x14ac:dyDescent="0.25">
      <c r="A178" s="1">
        <f t="shared" si="14"/>
        <v>9</v>
      </c>
      <c r="B178" s="3" t="s">
        <v>200</v>
      </c>
      <c r="E178" s="278">
        <f>'Pg3 TO5 True-Up BK-1_Revised'!E175</f>
        <v>2127974.4933487554</v>
      </c>
      <c r="F178" s="279" t="s">
        <v>273</v>
      </c>
      <c r="G178" s="46">
        <f>'Pg4 TO5 True-Up BK-1_As Filed'!E173</f>
        <v>2128950.7842408586</v>
      </c>
      <c r="H178" s="279"/>
      <c r="I178" s="113">
        <f>E178-G178</f>
        <v>-976.29089210322127</v>
      </c>
      <c r="J178" s="1" t="s">
        <v>201</v>
      </c>
      <c r="K178" s="1">
        <f t="shared" si="15"/>
        <v>9</v>
      </c>
      <c r="O178"/>
      <c r="P178"/>
      <c r="Q178"/>
      <c r="R178"/>
    </row>
    <row r="179" spans="1:18" x14ac:dyDescent="0.25">
      <c r="A179" s="1">
        <f t="shared" si="14"/>
        <v>10</v>
      </c>
      <c r="B179" s="3" t="s">
        <v>202</v>
      </c>
      <c r="E179" s="291">
        <f>'Pg3 TO5 True-Up BK-1_Revised'!E176</f>
        <v>17929</v>
      </c>
      <c r="F179" s="279" t="s">
        <v>273</v>
      </c>
      <c r="G179" s="79">
        <f>'Pg4 TO5 True-Up BK-1_As Filed'!E174</f>
        <v>17933.039621368403</v>
      </c>
      <c r="H179" s="279"/>
      <c r="I179" s="193">
        <f t="shared" ref="I179:I181" si="17">E179-G179</f>
        <v>-4.0396213684034592</v>
      </c>
      <c r="J179" s="1" t="s">
        <v>418</v>
      </c>
      <c r="K179" s="1">
        <f t="shared" si="15"/>
        <v>10</v>
      </c>
      <c r="N179" s="256"/>
      <c r="O179"/>
      <c r="P179"/>
      <c r="Q179"/>
      <c r="R179"/>
    </row>
    <row r="180" spans="1:18" x14ac:dyDescent="0.25">
      <c r="A180" s="1">
        <f t="shared" si="14"/>
        <v>11</v>
      </c>
      <c r="B180" s="3" t="s">
        <v>203</v>
      </c>
      <c r="E180" s="291">
        <f>'Pg3 TO5 True-Up BK-1_Revised'!E177</f>
        <v>58210</v>
      </c>
      <c r="F180" s="279" t="s">
        <v>273</v>
      </c>
      <c r="G180" s="79">
        <f>'Pg4 TO5 True-Up BK-1_As Filed'!E175</f>
        <v>58238.818486106298</v>
      </c>
      <c r="H180" s="279"/>
      <c r="I180" s="193">
        <f t="shared" si="17"/>
        <v>-28.818486106298224</v>
      </c>
      <c r="J180" s="1" t="s">
        <v>419</v>
      </c>
      <c r="K180" s="1">
        <f t="shared" si="15"/>
        <v>11</v>
      </c>
      <c r="N180" s="256"/>
      <c r="O180"/>
      <c r="P180"/>
      <c r="Q180"/>
      <c r="R180"/>
    </row>
    <row r="181" spans="1:18" x14ac:dyDescent="0.25">
      <c r="A181" s="1">
        <f t="shared" si="14"/>
        <v>12</v>
      </c>
      <c r="B181" s="3" t="s">
        <v>204</v>
      </c>
      <c r="E181" s="255">
        <f>'Pg3 TO5 True-Up BK-1_Revised'!E178</f>
        <v>168699</v>
      </c>
      <c r="F181" s="279" t="s">
        <v>273</v>
      </c>
      <c r="G181" s="80">
        <f>'Pg4 TO5 True-Up BK-1_As Filed'!E176</f>
        <v>168739.09069075412</v>
      </c>
      <c r="H181" s="279"/>
      <c r="I181" s="194">
        <f t="shared" si="17"/>
        <v>-40.090690754121169</v>
      </c>
      <c r="J181" s="1" t="s">
        <v>420</v>
      </c>
      <c r="K181" s="1">
        <f t="shared" si="15"/>
        <v>12</v>
      </c>
      <c r="N181" s="256"/>
      <c r="O181"/>
      <c r="P181"/>
      <c r="Q181"/>
      <c r="R181"/>
    </row>
    <row r="182" spans="1:18" x14ac:dyDescent="0.25">
      <c r="A182" s="1">
        <f t="shared" si="14"/>
        <v>13</v>
      </c>
      <c r="B182" s="109" t="s">
        <v>205</v>
      </c>
      <c r="C182" s="109"/>
      <c r="D182" s="109"/>
      <c r="E182" s="289">
        <f>SUM(E178:E181)</f>
        <v>2372812.4933487554</v>
      </c>
      <c r="F182" s="279" t="s">
        <v>273</v>
      </c>
      <c r="G182" s="106">
        <f>SUM(G178:G181)</f>
        <v>2373861.7330390876</v>
      </c>
      <c r="H182" s="279"/>
      <c r="I182" s="195">
        <f>SUM(I178:I181)</f>
        <v>-1049.2396903320441</v>
      </c>
      <c r="J182" s="1" t="s">
        <v>206</v>
      </c>
      <c r="K182" s="1">
        <f t="shared" si="15"/>
        <v>13</v>
      </c>
      <c r="O182"/>
      <c r="P182"/>
      <c r="Q182"/>
      <c r="R182"/>
    </row>
    <row r="183" spans="1:18" x14ac:dyDescent="0.25">
      <c r="A183" s="1">
        <f t="shared" si="14"/>
        <v>14</v>
      </c>
      <c r="B183" s="109"/>
      <c r="C183" s="109"/>
      <c r="D183" s="109"/>
      <c r="E183" s="78"/>
      <c r="G183" s="78"/>
      <c r="I183" s="111"/>
      <c r="J183" s="1"/>
      <c r="K183" s="1">
        <f t="shared" si="15"/>
        <v>14</v>
      </c>
      <c r="O183"/>
      <c r="P183"/>
      <c r="Q183"/>
      <c r="R183"/>
    </row>
    <row r="184" spans="1:18" x14ac:dyDescent="0.25">
      <c r="A184" s="1">
        <f t="shared" si="14"/>
        <v>15</v>
      </c>
      <c r="B184" s="102" t="s">
        <v>147</v>
      </c>
      <c r="C184" s="109"/>
      <c r="D184" s="109"/>
      <c r="E184" s="78"/>
      <c r="G184" s="78"/>
      <c r="I184" s="111"/>
      <c r="J184" s="1"/>
      <c r="K184" s="1">
        <f t="shared" si="15"/>
        <v>15</v>
      </c>
      <c r="O184"/>
      <c r="P184"/>
      <c r="Q184"/>
      <c r="R184"/>
    </row>
    <row r="185" spans="1:18" x14ac:dyDescent="0.25">
      <c r="A185" s="1">
        <f t="shared" si="14"/>
        <v>16</v>
      </c>
      <c r="B185" s="41" t="s">
        <v>148</v>
      </c>
      <c r="E185" s="292">
        <f>+E171-E178</f>
        <v>6209958.4427527729</v>
      </c>
      <c r="F185" s="279" t="s">
        <v>273</v>
      </c>
      <c r="G185" s="60">
        <f>+G171-G178</f>
        <v>6222472.3213388296</v>
      </c>
      <c r="H185" s="279"/>
      <c r="I185" s="113">
        <f>E185-G185</f>
        <v>-12513.878586056642</v>
      </c>
      <c r="J185" s="1" t="s">
        <v>207</v>
      </c>
      <c r="K185" s="1">
        <f t="shared" si="15"/>
        <v>16</v>
      </c>
      <c r="O185"/>
      <c r="P185"/>
      <c r="Q185"/>
      <c r="R185"/>
    </row>
    <row r="186" spans="1:18" x14ac:dyDescent="0.25">
      <c r="A186" s="1">
        <f t="shared" si="14"/>
        <v>17</v>
      </c>
      <c r="B186" s="41" t="s">
        <v>150</v>
      </c>
      <c r="E186" s="293">
        <f>+E172-E179</f>
        <v>19445</v>
      </c>
      <c r="F186" s="279" t="s">
        <v>273</v>
      </c>
      <c r="G186" s="78">
        <f>+G172-G179</f>
        <v>19450.268412941146</v>
      </c>
      <c r="H186" s="279"/>
      <c r="I186" s="193">
        <f t="shared" ref="I186:I188" si="18">E186-G186</f>
        <v>-5.26841294114638</v>
      </c>
      <c r="J186" s="1" t="s">
        <v>208</v>
      </c>
      <c r="K186" s="1">
        <f t="shared" si="15"/>
        <v>17</v>
      </c>
      <c r="O186"/>
      <c r="P186"/>
      <c r="Q186"/>
      <c r="R186"/>
    </row>
    <row r="187" spans="1:18" x14ac:dyDescent="0.25">
      <c r="A187" s="1">
        <f t="shared" si="14"/>
        <v>18</v>
      </c>
      <c r="B187" s="41" t="s">
        <v>152</v>
      </c>
      <c r="E187" s="293">
        <f>+E173-E180</f>
        <v>72604</v>
      </c>
      <c r="F187" s="279" t="s">
        <v>273</v>
      </c>
      <c r="G187" s="78">
        <f>+G173-G180</f>
        <v>72720.647600419266</v>
      </c>
      <c r="H187" s="279"/>
      <c r="I187" s="193">
        <f t="shared" si="18"/>
        <v>-116.64760041926638</v>
      </c>
      <c r="J187" s="1" t="s">
        <v>209</v>
      </c>
      <c r="K187" s="1">
        <f t="shared" si="15"/>
        <v>18</v>
      </c>
      <c r="O187"/>
      <c r="P187"/>
      <c r="Q187"/>
      <c r="R187"/>
    </row>
    <row r="188" spans="1:18" x14ac:dyDescent="0.25">
      <c r="A188" s="1">
        <f t="shared" si="14"/>
        <v>19</v>
      </c>
      <c r="B188" s="41" t="s">
        <v>154</v>
      </c>
      <c r="E188" s="294">
        <f>+E174-E181</f>
        <v>221203</v>
      </c>
      <c r="F188" s="279" t="s">
        <v>273</v>
      </c>
      <c r="G188" s="110">
        <f>+G174-G181</f>
        <v>221256.36685038038</v>
      </c>
      <c r="H188" s="279"/>
      <c r="I188" s="193">
        <f t="shared" si="18"/>
        <v>-53.36685038037831</v>
      </c>
      <c r="J188" s="1" t="s">
        <v>210</v>
      </c>
      <c r="K188" s="1">
        <f t="shared" si="15"/>
        <v>19</v>
      </c>
      <c r="O188"/>
      <c r="P188"/>
      <c r="Q188"/>
      <c r="R188"/>
    </row>
    <row r="189" spans="1:18" ht="16.5" thickBot="1" x14ac:dyDescent="0.3">
      <c r="A189" s="1">
        <f t="shared" si="14"/>
        <v>20</v>
      </c>
      <c r="B189" s="3" t="s">
        <v>156</v>
      </c>
      <c r="E189" s="295">
        <f>SUM(E185:E188)</f>
        <v>6523210.4427527729</v>
      </c>
      <c r="F189" s="279" t="s">
        <v>273</v>
      </c>
      <c r="G189" s="63">
        <f>SUM(G185:G188)</f>
        <v>6535899.6042025704</v>
      </c>
      <c r="H189" s="279"/>
      <c r="I189" s="196">
        <f>SUM(I185:I188)</f>
        <v>-12689.161449797433</v>
      </c>
      <c r="J189" s="1" t="s">
        <v>211</v>
      </c>
      <c r="K189" s="1">
        <f t="shared" si="15"/>
        <v>20</v>
      </c>
      <c r="O189"/>
      <c r="P189"/>
      <c r="Q189"/>
      <c r="R189"/>
    </row>
    <row r="190" spans="1:18" ht="16.5" thickTop="1" x14ac:dyDescent="0.25">
      <c r="A190" s="1">
        <f t="shared" si="14"/>
        <v>21</v>
      </c>
      <c r="E190" s="60"/>
      <c r="G190" s="60"/>
      <c r="I190" s="197"/>
      <c r="J190" s="1"/>
      <c r="K190" s="1">
        <f t="shared" si="15"/>
        <v>21</v>
      </c>
      <c r="O190"/>
      <c r="P190"/>
      <c r="Q190"/>
      <c r="R190"/>
    </row>
    <row r="191" spans="1:18" ht="18.75" x14ac:dyDescent="0.25">
      <c r="A191" s="1">
        <f t="shared" si="14"/>
        <v>22</v>
      </c>
      <c r="B191" s="75" t="s">
        <v>432</v>
      </c>
      <c r="E191" s="60"/>
      <c r="G191" s="60"/>
      <c r="I191" s="197"/>
      <c r="J191" s="1"/>
      <c r="K191" s="1">
        <f t="shared" si="15"/>
        <v>22</v>
      </c>
      <c r="O191"/>
      <c r="P191"/>
      <c r="Q191"/>
      <c r="R191"/>
    </row>
    <row r="192" spans="1:18" x14ac:dyDescent="0.25">
      <c r="A192" s="1">
        <f t="shared" si="14"/>
        <v>23</v>
      </c>
      <c r="B192" s="41" t="s">
        <v>212</v>
      </c>
      <c r="E192" s="46">
        <f>'Pg3 TO5 True-Up BK-1_Revised'!E189</f>
        <v>0</v>
      </c>
      <c r="G192" s="46">
        <f>'Pg4 TO5 True-Up BK-1_As Filed'!E187</f>
        <v>0</v>
      </c>
      <c r="I192" s="198">
        <f>E192-G192</f>
        <v>0</v>
      </c>
      <c r="J192" s="1" t="s">
        <v>213</v>
      </c>
      <c r="K192" s="1">
        <f t="shared" si="15"/>
        <v>23</v>
      </c>
      <c r="O192"/>
      <c r="P192"/>
      <c r="Q192"/>
      <c r="R192"/>
    </row>
    <row r="193" spans="1:18" x14ac:dyDescent="0.25">
      <c r="A193" s="1">
        <f t="shared" si="14"/>
        <v>24</v>
      </c>
      <c r="B193" s="3" t="s">
        <v>214</v>
      </c>
      <c r="E193" s="80">
        <f>'Pg3 TO5 True-Up BK-1_Revised'!E190</f>
        <v>0</v>
      </c>
      <c r="G193" s="80">
        <f>'Pg4 TO5 True-Up BK-1_As Filed'!E188</f>
        <v>0</v>
      </c>
      <c r="I193" s="199">
        <f>E193-G193</f>
        <v>0</v>
      </c>
      <c r="J193" s="1" t="s">
        <v>215</v>
      </c>
      <c r="K193" s="1">
        <f t="shared" si="15"/>
        <v>24</v>
      </c>
      <c r="O193"/>
      <c r="P193"/>
      <c r="Q193"/>
      <c r="R193"/>
    </row>
    <row r="194" spans="1:18" ht="16.5" thickBot="1" x14ac:dyDescent="0.3">
      <c r="A194" s="1">
        <f t="shared" si="14"/>
        <v>25</v>
      </c>
      <c r="B194" s="41" t="s">
        <v>216</v>
      </c>
      <c r="E194" s="94">
        <f>E192-E193</f>
        <v>0</v>
      </c>
      <c r="G194" s="94">
        <f>G192-G193</f>
        <v>0</v>
      </c>
      <c r="I194" s="196">
        <f>E194-G194</f>
        <v>0</v>
      </c>
      <c r="J194" s="1" t="s">
        <v>217</v>
      </c>
      <c r="K194" s="1">
        <f t="shared" si="15"/>
        <v>25</v>
      </c>
      <c r="O194"/>
      <c r="P194"/>
      <c r="Q194"/>
      <c r="R194"/>
    </row>
    <row r="195" spans="1:18" ht="16.5" thickTop="1" x14ac:dyDescent="0.25">
      <c r="B195" s="41"/>
      <c r="E195" s="60"/>
      <c r="J195" s="1"/>
      <c r="O195"/>
      <c r="P195"/>
      <c r="Q195"/>
      <c r="R195"/>
    </row>
    <row r="196" spans="1:18" x14ac:dyDescent="0.25">
      <c r="B196" s="41"/>
      <c r="E196" s="60"/>
      <c r="J196" s="1"/>
      <c r="O196"/>
      <c r="P196"/>
      <c r="Q196"/>
      <c r="R196"/>
    </row>
    <row r="197" spans="1:18" ht="42" customHeight="1" x14ac:dyDescent="0.25">
      <c r="A197" s="279" t="s">
        <v>273</v>
      </c>
      <c r="B197" s="302" t="str">
        <f>B43</f>
        <v>Items in BOLD have changed for AFUDC adjustments resulting from TO6 settlement negotiations and capital related cost adjustments discovered as part of the Transmission Project Review process.</v>
      </c>
      <c r="C197" s="302"/>
      <c r="D197" s="302"/>
      <c r="E197" s="302"/>
      <c r="F197" s="302"/>
      <c r="G197" s="302"/>
      <c r="H197" s="302"/>
      <c r="I197" s="302"/>
      <c r="J197" s="302"/>
      <c r="O197"/>
      <c r="P197"/>
      <c r="Q197"/>
      <c r="R197"/>
    </row>
    <row r="198" spans="1:18" ht="20.25" customHeight="1" x14ac:dyDescent="0.25">
      <c r="A198" s="91">
        <v>1</v>
      </c>
      <c r="B198" s="297" t="s">
        <v>285</v>
      </c>
      <c r="C198" s="277"/>
      <c r="D198" s="277"/>
      <c r="E198" s="277"/>
      <c r="F198" s="277"/>
      <c r="G198" s="277"/>
      <c r="H198" s="277"/>
      <c r="I198" s="277"/>
      <c r="J198" s="277"/>
      <c r="O198"/>
      <c r="P198"/>
      <c r="Q198"/>
      <c r="R198"/>
    </row>
    <row r="199" spans="1:18" ht="18.75" x14ac:dyDescent="0.25">
      <c r="A199" s="91">
        <v>2</v>
      </c>
      <c r="B199" s="3" t="s">
        <v>422</v>
      </c>
      <c r="E199" s="60"/>
      <c r="J199" s="1"/>
      <c r="O199"/>
      <c r="P199"/>
      <c r="Q199"/>
      <c r="R199"/>
    </row>
    <row r="200" spans="1:18" x14ac:dyDescent="0.25">
      <c r="E200" s="60"/>
      <c r="J200" s="1"/>
      <c r="O200"/>
      <c r="P200"/>
      <c r="Q200"/>
      <c r="R200"/>
    </row>
    <row r="201" spans="1:18" x14ac:dyDescent="0.25">
      <c r="E201" s="60"/>
      <c r="J201" s="1"/>
      <c r="O201"/>
      <c r="P201"/>
      <c r="Q201"/>
      <c r="R201"/>
    </row>
    <row r="202" spans="1:18" x14ac:dyDescent="0.25">
      <c r="A202" s="82"/>
      <c r="E202" s="60"/>
      <c r="J202" s="1"/>
      <c r="O202"/>
      <c r="P202"/>
      <c r="Q202"/>
      <c r="R202"/>
    </row>
    <row r="203" spans="1:18" x14ac:dyDescent="0.25">
      <c r="E203" s="60"/>
      <c r="J203" s="1"/>
      <c r="M203" s="18"/>
      <c r="O203"/>
      <c r="P203"/>
      <c r="Q203"/>
      <c r="R203"/>
    </row>
    <row r="204" spans="1:18" x14ac:dyDescent="0.25">
      <c r="O204"/>
      <c r="P204"/>
      <c r="Q204"/>
      <c r="R204"/>
    </row>
    <row r="205" spans="1:18" x14ac:dyDescent="0.25">
      <c r="O205"/>
      <c r="P205"/>
      <c r="Q205"/>
      <c r="R205"/>
    </row>
    <row r="206" spans="1:18" x14ac:dyDescent="0.25">
      <c r="O206"/>
      <c r="P206"/>
      <c r="Q206"/>
      <c r="R206"/>
    </row>
    <row r="207" spans="1:18" x14ac:dyDescent="0.25">
      <c r="O207"/>
      <c r="P207"/>
      <c r="Q207"/>
      <c r="R207"/>
    </row>
    <row r="208" spans="1:18" x14ac:dyDescent="0.25">
      <c r="O208"/>
      <c r="P208"/>
      <c r="Q208"/>
      <c r="R208"/>
    </row>
    <row r="209" spans="15:18" x14ac:dyDescent="0.25">
      <c r="O209"/>
      <c r="P209"/>
      <c r="Q209"/>
      <c r="R209"/>
    </row>
    <row r="210" spans="15:18" x14ac:dyDescent="0.25">
      <c r="O210"/>
      <c r="P210"/>
      <c r="Q210"/>
      <c r="R210"/>
    </row>
    <row r="211" spans="15:18" x14ac:dyDescent="0.25">
      <c r="O211"/>
      <c r="P211"/>
      <c r="Q211"/>
      <c r="R211"/>
    </row>
    <row r="212" spans="15:18" x14ac:dyDescent="0.25">
      <c r="O212"/>
      <c r="P212"/>
      <c r="Q212"/>
      <c r="R212"/>
    </row>
    <row r="213" spans="15:18" x14ac:dyDescent="0.25">
      <c r="O213"/>
      <c r="P213"/>
      <c r="Q213"/>
      <c r="R213"/>
    </row>
    <row r="214" spans="15:18" x14ac:dyDescent="0.25">
      <c r="O214"/>
      <c r="P214"/>
      <c r="Q214"/>
      <c r="R214"/>
    </row>
    <row r="215" spans="15:18" x14ac:dyDescent="0.25">
      <c r="O215"/>
      <c r="P215"/>
      <c r="Q215"/>
      <c r="R215"/>
    </row>
    <row r="216" spans="15:18" x14ac:dyDescent="0.25">
      <c r="O216"/>
      <c r="P216"/>
      <c r="Q216"/>
      <c r="R216"/>
    </row>
  </sheetData>
  <mergeCells count="24">
    <mergeCell ref="B98:J98"/>
    <mergeCell ref="B2:J2"/>
    <mergeCell ref="B3:J3"/>
    <mergeCell ref="B4:J4"/>
    <mergeCell ref="B5:J5"/>
    <mergeCell ref="B6:J6"/>
    <mergeCell ref="B43:J43"/>
    <mergeCell ref="B48:J48"/>
    <mergeCell ref="B49:J49"/>
    <mergeCell ref="B50:J50"/>
    <mergeCell ref="B51:J51"/>
    <mergeCell ref="B52:J52"/>
    <mergeCell ref="B197:J197"/>
    <mergeCell ref="B105:J105"/>
    <mergeCell ref="B106:J106"/>
    <mergeCell ref="B107:J107"/>
    <mergeCell ref="B108:J108"/>
    <mergeCell ref="B109:J109"/>
    <mergeCell ref="B155:J155"/>
    <mergeCell ref="B161:J161"/>
    <mergeCell ref="B162:J162"/>
    <mergeCell ref="B163:J163"/>
    <mergeCell ref="B164:J164"/>
    <mergeCell ref="B165:J165"/>
  </mergeCells>
  <printOptions horizontalCentered="1"/>
  <pageMargins left="0.5" right="0.5" top="0.5" bottom="0.5" header="0.25" footer="0.25"/>
  <pageSetup scale="45" fitToHeight="0" orientation="portrait" r:id="rId1"/>
  <headerFooter scaleWithDoc="0">
    <oddFooter>&amp;L&amp;A&amp;C&amp;"Times New Roman,Regular"&amp;10Page 2.&amp;P&amp;R&amp;F</oddFooter>
    <evenFooter>&amp;C&amp;"Times New Roman,Regular"&amp;10Page 2 of 3</evenFooter>
    <firstFooter>&amp;C&amp;"Times New Roman,Regular"&amp;10Page 1 of 3</firstFooter>
  </headerFooter>
  <rowBreaks count="4" manualBreakCount="4">
    <brk id="46" max="16383" man="1"/>
    <brk id="103" max="7" man="1"/>
    <brk id="159" max="7" man="1"/>
    <brk id="20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5E0F-E0A8-46C7-8A73-A70A5AA35B58}">
  <sheetPr>
    <pageSetUpPr fitToPage="1"/>
  </sheetPr>
  <dimension ref="A2:P212"/>
  <sheetViews>
    <sheetView topLeftCell="A80" zoomScale="80" zoomScaleNormal="80" workbookViewId="0">
      <selection activeCell="K120" sqref="K120"/>
    </sheetView>
  </sheetViews>
  <sheetFormatPr defaultColWidth="9.28515625" defaultRowHeight="15.75" x14ac:dyDescent="0.25"/>
  <cols>
    <col min="1" max="1" width="5.28515625" style="1" customWidth="1"/>
    <col min="2" max="2" width="80.7109375" style="3" customWidth="1"/>
    <col min="3" max="3" width="10.42578125" style="3" customWidth="1"/>
    <col min="4" max="4" width="1.5703125" style="3" customWidth="1"/>
    <col min="5" max="5" width="20.140625" style="3" customWidth="1"/>
    <col min="6" max="6" width="1.5703125" style="3" customWidth="1"/>
    <col min="7" max="7" width="51.42578125" style="3" customWidth="1"/>
    <col min="8" max="9" width="5.28515625" style="1" customWidth="1"/>
    <col min="10" max="10" width="11" style="3" customWidth="1"/>
    <col min="11" max="11" width="9.28515625" style="3"/>
    <col min="12" max="12" width="22.140625" style="3" bestFit="1" customWidth="1"/>
    <col min="13" max="13" width="2" style="3" customWidth="1"/>
    <col min="14" max="14" width="19.140625" style="3" customWidth="1"/>
    <col min="15" max="15" width="10.5703125" style="3" bestFit="1" customWidth="1"/>
    <col min="16" max="16384" width="9.28515625" style="3"/>
  </cols>
  <sheetData>
    <row r="2" spans="1:15" x14ac:dyDescent="0.25">
      <c r="B2" s="303" t="s">
        <v>0</v>
      </c>
      <c r="C2" s="304"/>
      <c r="D2" s="304"/>
      <c r="E2" s="304"/>
      <c r="F2" s="304"/>
      <c r="G2" s="304"/>
    </row>
    <row r="3" spans="1:15" x14ac:dyDescent="0.25">
      <c r="A3" s="1" t="s">
        <v>91</v>
      </c>
      <c r="B3" s="303" t="s">
        <v>92</v>
      </c>
      <c r="C3" s="304"/>
      <c r="D3" s="304"/>
      <c r="E3" s="304"/>
      <c r="F3" s="304"/>
      <c r="G3" s="304"/>
    </row>
    <row r="4" spans="1:15" ht="17.25" x14ac:dyDescent="0.25">
      <c r="B4" s="303" t="s">
        <v>375</v>
      </c>
      <c r="C4" s="305"/>
      <c r="D4" s="305"/>
      <c r="E4" s="305"/>
      <c r="F4" s="305"/>
      <c r="G4" s="305"/>
    </row>
    <row r="5" spans="1:15" x14ac:dyDescent="0.25">
      <c r="B5" s="309" t="s">
        <v>93</v>
      </c>
      <c r="C5" s="309"/>
      <c r="D5" s="309"/>
      <c r="E5" s="309"/>
      <c r="F5" s="309"/>
      <c r="G5" s="309"/>
    </row>
    <row r="6" spans="1:15" x14ac:dyDescent="0.25">
      <c r="B6" s="308" t="s">
        <v>3</v>
      </c>
      <c r="C6" s="304"/>
      <c r="D6" s="304"/>
      <c r="E6" s="304"/>
      <c r="F6" s="304"/>
      <c r="G6" s="304"/>
    </row>
    <row r="7" spans="1:15" x14ac:dyDescent="0.25">
      <c r="B7" s="4"/>
      <c r="C7" s="5"/>
      <c r="D7" s="5"/>
      <c r="E7" s="5"/>
      <c r="F7" s="5"/>
      <c r="G7" s="5"/>
    </row>
    <row r="8" spans="1:15" x14ac:dyDescent="0.25">
      <c r="A8" s="1" t="s">
        <v>4</v>
      </c>
      <c r="E8" s="73"/>
      <c r="G8" s="1"/>
      <c r="H8" s="1" t="s">
        <v>4</v>
      </c>
      <c r="L8"/>
      <c r="M8"/>
      <c r="N8"/>
      <c r="O8"/>
    </row>
    <row r="9" spans="1:15" x14ac:dyDescent="0.25">
      <c r="A9" s="1" t="s">
        <v>6</v>
      </c>
      <c r="B9" s="5" t="s">
        <v>91</v>
      </c>
      <c r="E9" s="74" t="s">
        <v>280</v>
      </c>
      <c r="G9" s="7" t="s">
        <v>9</v>
      </c>
      <c r="H9" s="1" t="s">
        <v>6</v>
      </c>
      <c r="L9"/>
      <c r="M9"/>
      <c r="N9"/>
      <c r="O9"/>
    </row>
    <row r="10" spans="1:15" x14ac:dyDescent="0.25">
      <c r="B10" s="75" t="s">
        <v>376</v>
      </c>
      <c r="C10" s="254"/>
      <c r="D10" s="254"/>
      <c r="E10" s="73"/>
      <c r="G10" s="1"/>
      <c r="L10"/>
      <c r="M10"/>
      <c r="N10"/>
      <c r="O10"/>
    </row>
    <row r="11" spans="1:15" x14ac:dyDescent="0.25">
      <c r="A11" s="1">
        <f t="shared" ref="A11:A75" si="0">A10+1</f>
        <v>1</v>
      </c>
      <c r="B11" s="41" t="s">
        <v>94</v>
      </c>
      <c r="C11" s="77"/>
      <c r="D11" s="77"/>
      <c r="E11" s="46">
        <v>130520.31277999998</v>
      </c>
      <c r="G11" s="1" t="s">
        <v>377</v>
      </c>
      <c r="H11" s="1">
        <f>H10+1</f>
        <v>1</v>
      </c>
      <c r="J11" s="1"/>
      <c r="L11"/>
      <c r="M11"/>
      <c r="N11"/>
      <c r="O11"/>
    </row>
    <row r="12" spans="1:15" x14ac:dyDescent="0.25">
      <c r="A12" s="1">
        <f t="shared" si="0"/>
        <v>2</v>
      </c>
      <c r="B12" s="41" t="s">
        <v>91</v>
      </c>
      <c r="C12" s="77"/>
      <c r="D12" s="77"/>
      <c r="E12" s="78" t="s">
        <v>91</v>
      </c>
      <c r="G12" s="1"/>
      <c r="H12" s="1">
        <f>H11+1</f>
        <v>2</v>
      </c>
      <c r="J12" s="1"/>
      <c r="L12"/>
      <c r="M12"/>
      <c r="N12"/>
      <c r="O12"/>
    </row>
    <row r="13" spans="1:15" x14ac:dyDescent="0.25">
      <c r="A13" s="1">
        <f t="shared" si="0"/>
        <v>3</v>
      </c>
      <c r="B13" s="41" t="s">
        <v>95</v>
      </c>
      <c r="C13" s="77"/>
      <c r="D13" s="77"/>
      <c r="E13" s="79">
        <v>99954.578399528094</v>
      </c>
      <c r="F13" s="5"/>
      <c r="G13" s="1" t="s">
        <v>378</v>
      </c>
      <c r="H13" s="1">
        <f>H12+1</f>
        <v>3</v>
      </c>
      <c r="J13" s="1"/>
      <c r="L13"/>
      <c r="M13"/>
      <c r="N13"/>
      <c r="O13"/>
    </row>
    <row r="14" spans="1:15" x14ac:dyDescent="0.25">
      <c r="A14" s="1">
        <f t="shared" si="0"/>
        <v>4</v>
      </c>
      <c r="B14" s="41"/>
      <c r="C14" s="77"/>
      <c r="D14" s="77"/>
      <c r="E14" s="78"/>
      <c r="F14" s="5"/>
      <c r="G14" s="1"/>
      <c r="H14" s="1">
        <f t="shared" ref="H14:H69" si="1">H13+1</f>
        <v>4</v>
      </c>
      <c r="J14" s="1"/>
      <c r="L14"/>
      <c r="M14"/>
      <c r="N14"/>
      <c r="O14"/>
    </row>
    <row r="15" spans="1:15" x14ac:dyDescent="0.25">
      <c r="A15" s="1">
        <f t="shared" si="0"/>
        <v>5</v>
      </c>
      <c r="B15" s="41" t="s">
        <v>96</v>
      </c>
      <c r="C15" s="77"/>
      <c r="D15" s="77"/>
      <c r="E15" s="255">
        <v>0</v>
      </c>
      <c r="G15" s="1" t="s">
        <v>379</v>
      </c>
      <c r="H15" s="1">
        <f t="shared" si="1"/>
        <v>5</v>
      </c>
      <c r="J15" s="256"/>
      <c r="K15" s="16"/>
      <c r="L15"/>
      <c r="M15"/>
      <c r="N15"/>
      <c r="O15"/>
    </row>
    <row r="16" spans="1:15" x14ac:dyDescent="0.25">
      <c r="A16" s="1">
        <f t="shared" si="0"/>
        <v>6</v>
      </c>
      <c r="B16" s="41" t="s">
        <v>97</v>
      </c>
      <c r="C16" s="77"/>
      <c r="D16" s="77"/>
      <c r="E16" s="70">
        <f>E11+E13+E15</f>
        <v>230474.89117952809</v>
      </c>
      <c r="F16" s="5"/>
      <c r="G16" s="1" t="s">
        <v>98</v>
      </c>
      <c r="H16" s="1">
        <f t="shared" si="1"/>
        <v>6</v>
      </c>
      <c r="J16" s="1"/>
      <c r="L16"/>
      <c r="M16"/>
      <c r="N16"/>
      <c r="O16"/>
    </row>
    <row r="17" spans="1:16" x14ac:dyDescent="0.25">
      <c r="A17" s="1">
        <f t="shared" si="0"/>
        <v>7</v>
      </c>
      <c r="E17" s="19"/>
      <c r="G17" s="1"/>
      <c r="H17" s="1">
        <f t="shared" si="1"/>
        <v>7</v>
      </c>
      <c r="J17" s="1"/>
      <c r="L17"/>
      <c r="M17"/>
      <c r="N17"/>
      <c r="O17"/>
    </row>
    <row r="18" spans="1:16" x14ac:dyDescent="0.25">
      <c r="A18" s="1">
        <f t="shared" si="0"/>
        <v>8</v>
      </c>
      <c r="B18" s="3" t="s">
        <v>99</v>
      </c>
      <c r="C18" s="77"/>
      <c r="D18" s="77"/>
      <c r="E18" s="281">
        <v>298742.31977013522</v>
      </c>
      <c r="F18" s="282" t="s">
        <v>273</v>
      </c>
      <c r="G18" s="1" t="s">
        <v>380</v>
      </c>
      <c r="H18" s="1">
        <f t="shared" si="1"/>
        <v>8</v>
      </c>
      <c r="J18" s="256"/>
      <c r="K18" s="16"/>
      <c r="L18"/>
      <c r="M18"/>
      <c r="N18"/>
      <c r="O18"/>
    </row>
    <row r="19" spans="1:16" x14ac:dyDescent="0.25">
      <c r="A19" s="1">
        <f t="shared" si="0"/>
        <v>9</v>
      </c>
      <c r="E19" s="83"/>
      <c r="G19" s="2"/>
      <c r="H19" s="1">
        <f t="shared" si="1"/>
        <v>9</v>
      </c>
      <c r="L19"/>
      <c r="M19"/>
      <c r="N19"/>
      <c r="O19"/>
    </row>
    <row r="20" spans="1:16" ht="18.75" x14ac:dyDescent="0.25">
      <c r="A20" s="1">
        <f t="shared" si="0"/>
        <v>10</v>
      </c>
      <c r="B20" s="257" t="s">
        <v>100</v>
      </c>
      <c r="E20" s="258">
        <v>0</v>
      </c>
      <c r="G20" s="1" t="s">
        <v>381</v>
      </c>
      <c r="H20" s="1">
        <f t="shared" si="1"/>
        <v>10</v>
      </c>
      <c r="J20" s="256"/>
      <c r="K20" s="16"/>
      <c r="L20"/>
      <c r="M20"/>
      <c r="N20"/>
      <c r="O20"/>
    </row>
    <row r="21" spans="1:16" x14ac:dyDescent="0.25">
      <c r="A21" s="1">
        <f t="shared" si="0"/>
        <v>11</v>
      </c>
      <c r="E21" s="83"/>
      <c r="G21" s="2"/>
      <c r="H21" s="1">
        <f t="shared" si="1"/>
        <v>11</v>
      </c>
      <c r="J21" s="1"/>
      <c r="L21"/>
      <c r="M21"/>
      <c r="N21"/>
      <c r="O21"/>
    </row>
    <row r="22" spans="1:16" x14ac:dyDescent="0.25">
      <c r="A22" s="1">
        <f t="shared" si="0"/>
        <v>12</v>
      </c>
      <c r="B22" s="3" t="s">
        <v>101</v>
      </c>
      <c r="C22" s="77"/>
      <c r="D22" s="77"/>
      <c r="E22" s="79">
        <v>77285.37840720253</v>
      </c>
      <c r="G22" s="1" t="s">
        <v>382</v>
      </c>
      <c r="H22" s="1">
        <f t="shared" si="1"/>
        <v>12</v>
      </c>
      <c r="J22" s="256"/>
      <c r="K22" s="16"/>
      <c r="L22"/>
      <c r="M22"/>
      <c r="N22"/>
      <c r="O22"/>
    </row>
    <row r="23" spans="1:16" x14ac:dyDescent="0.25">
      <c r="A23" s="1">
        <f t="shared" si="0"/>
        <v>13</v>
      </c>
      <c r="B23" s="41"/>
      <c r="C23" s="77"/>
      <c r="D23" s="77"/>
      <c r="E23" s="78"/>
      <c r="G23" s="2"/>
      <c r="H23" s="1">
        <f t="shared" si="1"/>
        <v>13</v>
      </c>
      <c r="J23" s="1"/>
      <c r="L23"/>
      <c r="M23"/>
      <c r="N23"/>
      <c r="O23"/>
    </row>
    <row r="24" spans="1:16" x14ac:dyDescent="0.25">
      <c r="A24" s="1">
        <f t="shared" si="0"/>
        <v>14</v>
      </c>
      <c r="B24" s="3" t="s">
        <v>102</v>
      </c>
      <c r="C24" s="77"/>
      <c r="D24" s="77"/>
      <c r="E24" s="80">
        <v>4116.8705307113805</v>
      </c>
      <c r="G24" s="1" t="s">
        <v>383</v>
      </c>
      <c r="H24" s="1">
        <f t="shared" si="1"/>
        <v>14</v>
      </c>
      <c r="J24" s="256"/>
      <c r="K24" s="16"/>
      <c r="L24"/>
      <c r="M24"/>
      <c r="N24"/>
      <c r="O24"/>
    </row>
    <row r="25" spans="1:16" x14ac:dyDescent="0.25">
      <c r="A25" s="1">
        <f t="shared" si="0"/>
        <v>15</v>
      </c>
      <c r="B25" s="41" t="s">
        <v>103</v>
      </c>
      <c r="C25" s="77"/>
      <c r="D25" s="77"/>
      <c r="E25" s="287">
        <f>SUM(E16:E24)</f>
        <v>610619.45988757722</v>
      </c>
      <c r="F25" s="282" t="s">
        <v>273</v>
      </c>
      <c r="G25" s="259" t="s">
        <v>104</v>
      </c>
      <c r="H25" s="1">
        <f t="shared" si="1"/>
        <v>15</v>
      </c>
      <c r="J25" s="1"/>
      <c r="L25"/>
      <c r="M25"/>
      <c r="N25"/>
      <c r="O25"/>
    </row>
    <row r="26" spans="1:16" x14ac:dyDescent="0.25">
      <c r="A26" s="1">
        <f t="shared" si="0"/>
        <v>16</v>
      </c>
      <c r="B26" s="41"/>
      <c r="C26" s="77"/>
      <c r="D26" s="77"/>
      <c r="E26" s="85"/>
      <c r="G26" s="1"/>
      <c r="H26" s="1">
        <f t="shared" si="1"/>
        <v>16</v>
      </c>
      <c r="J26" s="1"/>
      <c r="L26"/>
      <c r="M26"/>
      <c r="N26"/>
      <c r="O26"/>
    </row>
    <row r="27" spans="1:16" ht="18.75" x14ac:dyDescent="0.25">
      <c r="A27" s="1">
        <f t="shared" si="0"/>
        <v>17</v>
      </c>
      <c r="B27" s="260" t="s">
        <v>105</v>
      </c>
      <c r="C27" s="77"/>
      <c r="D27" s="78"/>
      <c r="E27" s="283">
        <f>'Pg5 Rev True-Up Stmt AV'!G148</f>
        <v>9.4978868247432138E-2</v>
      </c>
      <c r="F27" s="282" t="s">
        <v>273</v>
      </c>
      <c r="G27" s="259" t="s">
        <v>425</v>
      </c>
      <c r="H27" s="1">
        <f t="shared" si="1"/>
        <v>17</v>
      </c>
      <c r="J27" s="1"/>
      <c r="L27"/>
      <c r="M27"/>
      <c r="N27"/>
      <c r="O27"/>
    </row>
    <row r="28" spans="1:16" x14ac:dyDescent="0.25">
      <c r="A28" s="1">
        <f t="shared" si="0"/>
        <v>18</v>
      </c>
      <c r="B28" s="260" t="s">
        <v>106</v>
      </c>
      <c r="C28" s="77"/>
      <c r="D28" s="77"/>
      <c r="E28" s="284">
        <f>E138</f>
        <v>5500921.9661146728</v>
      </c>
      <c r="F28" s="282" t="s">
        <v>273</v>
      </c>
      <c r="G28" s="259" t="s">
        <v>385</v>
      </c>
      <c r="H28" s="1">
        <f t="shared" si="1"/>
        <v>18</v>
      </c>
      <c r="J28" s="256"/>
      <c r="K28" s="16"/>
      <c r="L28"/>
      <c r="M28"/>
      <c r="N28"/>
      <c r="O28"/>
    </row>
    <row r="29" spans="1:16" x14ac:dyDescent="0.25">
      <c r="A29" s="1">
        <f t="shared" si="0"/>
        <v>19</v>
      </c>
      <c r="B29" s="257" t="s">
        <v>107</v>
      </c>
      <c r="E29" s="285">
        <f>E27*E28</f>
        <v>522471.34265901084</v>
      </c>
      <c r="F29" s="282" t="s">
        <v>273</v>
      </c>
      <c r="G29" s="259" t="s">
        <v>108</v>
      </c>
      <c r="H29" s="1">
        <f t="shared" si="1"/>
        <v>19</v>
      </c>
      <c r="J29" s="1"/>
      <c r="K29" s="16"/>
      <c r="L29"/>
      <c r="M29"/>
      <c r="N29"/>
      <c r="O29"/>
      <c r="P29" s="16"/>
    </row>
    <row r="30" spans="1:16" x14ac:dyDescent="0.25">
      <c r="A30" s="1">
        <f t="shared" si="0"/>
        <v>20</v>
      </c>
      <c r="B30" s="257"/>
      <c r="E30" s="60"/>
      <c r="F30" s="5"/>
      <c r="G30" s="259"/>
      <c r="H30" s="1">
        <f t="shared" si="1"/>
        <v>20</v>
      </c>
      <c r="J30" s="1"/>
      <c r="L30"/>
      <c r="M30"/>
      <c r="N30"/>
      <c r="O30"/>
      <c r="P30" s="16"/>
    </row>
    <row r="31" spans="1:16" ht="18.75" x14ac:dyDescent="0.25">
      <c r="A31" s="1">
        <f t="shared" si="0"/>
        <v>21</v>
      </c>
      <c r="B31" s="260" t="s">
        <v>109</v>
      </c>
      <c r="E31" s="263">
        <f>'Pg5 Rev True-Up Stmt AV'!G182</f>
        <v>0</v>
      </c>
      <c r="F31" s="5"/>
      <c r="G31" s="259" t="s">
        <v>426</v>
      </c>
      <c r="H31" s="1">
        <f t="shared" si="1"/>
        <v>21</v>
      </c>
      <c r="J31" s="1"/>
      <c r="L31"/>
      <c r="M31"/>
      <c r="N31"/>
      <c r="O31"/>
    </row>
    <row r="32" spans="1:16" x14ac:dyDescent="0.25">
      <c r="A32" s="1">
        <f t="shared" si="0"/>
        <v>22</v>
      </c>
      <c r="B32" s="260" t="s">
        <v>106</v>
      </c>
      <c r="E32" s="284">
        <f>E138-E121</f>
        <v>5500921.9661146728</v>
      </c>
      <c r="F32" s="282" t="s">
        <v>273</v>
      </c>
      <c r="G32" s="259" t="s">
        <v>387</v>
      </c>
      <c r="H32" s="1">
        <f t="shared" si="1"/>
        <v>22</v>
      </c>
      <c r="J32" s="1"/>
      <c r="L32"/>
      <c r="M32"/>
      <c r="N32"/>
      <c r="O32"/>
    </row>
    <row r="33" spans="1:15" x14ac:dyDescent="0.25">
      <c r="A33" s="1">
        <f t="shared" si="0"/>
        <v>23</v>
      </c>
      <c r="B33" s="257" t="s">
        <v>110</v>
      </c>
      <c r="E33" s="60">
        <f>E31*E32</f>
        <v>0</v>
      </c>
      <c r="F33" s="5"/>
      <c r="G33" s="259" t="s">
        <v>111</v>
      </c>
      <c r="H33" s="1">
        <f t="shared" si="1"/>
        <v>23</v>
      </c>
      <c r="J33" s="1"/>
      <c r="K33" s="16"/>
      <c r="L33"/>
      <c r="M33"/>
      <c r="N33"/>
      <c r="O33"/>
    </row>
    <row r="34" spans="1:15" x14ac:dyDescent="0.25">
      <c r="A34" s="1">
        <f t="shared" si="0"/>
        <v>24</v>
      </c>
      <c r="B34" s="41"/>
      <c r="C34" s="77"/>
      <c r="D34" s="77"/>
      <c r="E34" s="85"/>
      <c r="G34" s="1"/>
      <c r="H34" s="1">
        <f t="shared" si="1"/>
        <v>24</v>
      </c>
      <c r="J34" s="1"/>
      <c r="L34"/>
      <c r="M34"/>
      <c r="N34"/>
      <c r="O34"/>
    </row>
    <row r="35" spans="1:15" x14ac:dyDescent="0.25">
      <c r="A35" s="1">
        <f t="shared" si="0"/>
        <v>25</v>
      </c>
      <c r="B35" s="257" t="s">
        <v>112</v>
      </c>
      <c r="E35" s="264">
        <v>1304.0991895338727</v>
      </c>
      <c r="G35" s="259" t="s">
        <v>113</v>
      </c>
      <c r="H35" s="1">
        <f t="shared" si="1"/>
        <v>25</v>
      </c>
      <c r="I35" s="15"/>
      <c r="J35" s="1"/>
      <c r="L35"/>
      <c r="M35"/>
      <c r="N35"/>
      <c r="O35"/>
    </row>
    <row r="36" spans="1:15" x14ac:dyDescent="0.25">
      <c r="A36" s="1">
        <f t="shared" si="0"/>
        <v>26</v>
      </c>
      <c r="B36" s="257" t="s">
        <v>114</v>
      </c>
      <c r="E36" s="185">
        <v>-10039.179</v>
      </c>
      <c r="G36" s="259" t="s">
        <v>115</v>
      </c>
      <c r="H36" s="1">
        <f t="shared" si="1"/>
        <v>26</v>
      </c>
      <c r="I36" s="15"/>
      <c r="J36" s="256"/>
      <c r="K36" s="16"/>
      <c r="L36"/>
      <c r="M36"/>
      <c r="N36"/>
      <c r="O36"/>
    </row>
    <row r="37" spans="1:15" x14ac:dyDescent="0.25">
      <c r="A37" s="1">
        <f t="shared" si="0"/>
        <v>27</v>
      </c>
      <c r="B37" s="257" t="s">
        <v>116</v>
      </c>
      <c r="E37" s="79">
        <v>0</v>
      </c>
      <c r="F37" s="5"/>
      <c r="G37" s="259" t="s">
        <v>117</v>
      </c>
      <c r="H37" s="1">
        <f t="shared" si="1"/>
        <v>27</v>
      </c>
      <c r="I37" s="15"/>
      <c r="J37" s="1"/>
      <c r="L37"/>
      <c r="M37"/>
      <c r="N37"/>
      <c r="O37"/>
    </row>
    <row r="38" spans="1:15" x14ac:dyDescent="0.25">
      <c r="A38" s="1">
        <f t="shared" si="0"/>
        <v>28</v>
      </c>
      <c r="B38" s="265" t="s">
        <v>118</v>
      </c>
      <c r="E38" s="80">
        <v>0</v>
      </c>
      <c r="G38" s="259" t="s">
        <v>119</v>
      </c>
      <c r="H38" s="1">
        <f t="shared" si="1"/>
        <v>28</v>
      </c>
      <c r="I38" s="15"/>
      <c r="J38" s="1"/>
      <c r="L38"/>
      <c r="M38"/>
      <c r="N38"/>
      <c r="O38"/>
    </row>
    <row r="39" spans="1:15" x14ac:dyDescent="0.25">
      <c r="A39" s="1">
        <f t="shared" si="0"/>
        <v>29</v>
      </c>
      <c r="E39" s="83">
        <v>0</v>
      </c>
      <c r="G39" s="1"/>
      <c r="H39" s="1">
        <f t="shared" si="1"/>
        <v>29</v>
      </c>
      <c r="I39" s="15"/>
      <c r="L39"/>
      <c r="M39"/>
      <c r="N39"/>
      <c r="O39"/>
    </row>
    <row r="40" spans="1:15" ht="16.5" thickBot="1" x14ac:dyDescent="0.3">
      <c r="A40" s="1">
        <f t="shared" si="0"/>
        <v>30</v>
      </c>
      <c r="B40" s="3" t="s">
        <v>388</v>
      </c>
      <c r="C40" s="77"/>
      <c r="D40" s="77"/>
      <c r="E40" s="286">
        <f>E25+E29+E33+SUM(E35:E38)</f>
        <v>1124355.7227361219</v>
      </c>
      <c r="F40" s="282" t="s">
        <v>273</v>
      </c>
      <c r="G40" s="1" t="s">
        <v>389</v>
      </c>
      <c r="H40" s="1">
        <f t="shared" si="1"/>
        <v>30</v>
      </c>
      <c r="I40" s="15"/>
      <c r="J40" s="59"/>
      <c r="L40"/>
      <c r="M40"/>
      <c r="N40"/>
      <c r="O40"/>
    </row>
    <row r="41" spans="1:15" ht="16.5" thickTop="1" x14ac:dyDescent="0.25">
      <c r="C41" s="77"/>
      <c r="D41" s="77"/>
      <c r="E41" s="90"/>
      <c r="F41" s="5"/>
      <c r="G41" s="1"/>
      <c r="J41" s="266"/>
      <c r="L41"/>
      <c r="M41"/>
      <c r="N41"/>
      <c r="O41"/>
    </row>
    <row r="42" spans="1:15" x14ac:dyDescent="0.25">
      <c r="C42" s="77"/>
      <c r="D42" s="77"/>
      <c r="E42" s="90"/>
      <c r="F42" s="5"/>
      <c r="G42" s="1"/>
      <c r="J42" s="266"/>
      <c r="L42"/>
      <c r="M42"/>
      <c r="N42"/>
      <c r="O42"/>
    </row>
    <row r="43" spans="1:15" ht="39.75" customHeight="1" x14ac:dyDescent="0.25">
      <c r="A43" s="279" t="s">
        <v>273</v>
      </c>
      <c r="B43" s="302" t="s">
        <v>274</v>
      </c>
      <c r="C43" s="302"/>
      <c r="D43" s="302"/>
      <c r="E43" s="302"/>
      <c r="F43" s="302"/>
      <c r="G43" s="302"/>
      <c r="J43" s="266"/>
      <c r="L43"/>
      <c r="M43"/>
      <c r="N43"/>
      <c r="O43"/>
    </row>
    <row r="44" spans="1:15" ht="18.75" x14ac:dyDescent="0.25">
      <c r="A44" s="91">
        <v>1</v>
      </c>
      <c r="B44" s="3" t="s">
        <v>120</v>
      </c>
      <c r="C44" s="77"/>
      <c r="D44" s="77"/>
      <c r="E44" s="90"/>
      <c r="F44" s="5"/>
      <c r="G44" s="1"/>
      <c r="J44" s="266"/>
      <c r="L44"/>
      <c r="M44"/>
      <c r="N44"/>
      <c r="O44"/>
    </row>
    <row r="45" spans="1:15" ht="18.75" x14ac:dyDescent="0.25">
      <c r="A45" s="91"/>
      <c r="C45" s="77"/>
      <c r="D45" s="77"/>
      <c r="E45" s="90"/>
      <c r="F45" s="5"/>
      <c r="G45" s="1"/>
      <c r="J45" s="266"/>
      <c r="L45"/>
      <c r="M45"/>
      <c r="N45"/>
      <c r="O45"/>
    </row>
    <row r="46" spans="1:15" x14ac:dyDescent="0.25">
      <c r="C46" s="77"/>
      <c r="D46" s="77"/>
      <c r="E46" s="90"/>
      <c r="F46" s="5"/>
      <c r="G46" s="1"/>
      <c r="J46" s="59"/>
      <c r="L46"/>
      <c r="M46"/>
      <c r="N46"/>
      <c r="O46"/>
    </row>
    <row r="47" spans="1:15" x14ac:dyDescent="0.25">
      <c r="B47" s="310" t="s">
        <v>0</v>
      </c>
      <c r="C47" s="311"/>
      <c r="D47" s="311"/>
      <c r="E47" s="311"/>
      <c r="F47" s="311"/>
      <c r="G47" s="311"/>
      <c r="J47" s="1"/>
      <c r="L47"/>
      <c r="M47"/>
      <c r="N47"/>
      <c r="O47"/>
    </row>
    <row r="48" spans="1:15" x14ac:dyDescent="0.25">
      <c r="B48" s="310" t="s">
        <v>92</v>
      </c>
      <c r="C48" s="311"/>
      <c r="D48" s="311"/>
      <c r="E48" s="311"/>
      <c r="F48" s="311"/>
      <c r="G48" s="311"/>
      <c r="J48" s="1"/>
      <c r="L48"/>
      <c r="M48"/>
      <c r="N48"/>
      <c r="O48"/>
    </row>
    <row r="49" spans="1:15" ht="17.25" x14ac:dyDescent="0.25">
      <c r="B49" s="310" t="s">
        <v>375</v>
      </c>
      <c r="C49" s="312"/>
      <c r="D49" s="312"/>
      <c r="E49" s="312"/>
      <c r="F49" s="312"/>
      <c r="G49" s="312"/>
      <c r="J49" s="1"/>
      <c r="L49"/>
      <c r="M49"/>
      <c r="N49"/>
      <c r="O49"/>
    </row>
    <row r="50" spans="1:15" x14ac:dyDescent="0.25">
      <c r="B50" s="313" t="str">
        <f>B5</f>
        <v>For the Base Period &amp; True-Up Period Ending December 31, 2024</v>
      </c>
      <c r="C50" s="314"/>
      <c r="D50" s="314"/>
      <c r="E50" s="314"/>
      <c r="F50" s="314"/>
      <c r="G50" s="314"/>
      <c r="J50" s="1"/>
      <c r="L50"/>
      <c r="M50"/>
      <c r="N50"/>
      <c r="O50"/>
    </row>
    <row r="51" spans="1:15" x14ac:dyDescent="0.25">
      <c r="B51" s="315" t="s">
        <v>3</v>
      </c>
      <c r="C51" s="311"/>
      <c r="D51" s="311"/>
      <c r="E51" s="311"/>
      <c r="F51" s="311"/>
      <c r="G51" s="311"/>
      <c r="J51" s="1"/>
      <c r="L51"/>
      <c r="M51"/>
      <c r="N51"/>
      <c r="O51"/>
    </row>
    <row r="52" spans="1:15" x14ac:dyDescent="0.25">
      <c r="C52" s="77"/>
      <c r="D52" s="77"/>
      <c r="E52" s="90"/>
      <c r="F52" s="5"/>
      <c r="G52" s="1"/>
      <c r="J52" s="1"/>
      <c r="L52"/>
      <c r="M52"/>
      <c r="N52"/>
      <c r="O52"/>
    </row>
    <row r="53" spans="1:15" x14ac:dyDescent="0.25">
      <c r="A53" s="259" t="s">
        <v>4</v>
      </c>
      <c r="C53" s="77"/>
      <c r="D53" s="77"/>
      <c r="E53" s="90"/>
      <c r="F53" s="5"/>
      <c r="G53" s="1"/>
      <c r="H53" s="259" t="s">
        <v>4</v>
      </c>
      <c r="I53" s="259"/>
      <c r="J53" s="1"/>
      <c r="L53"/>
      <c r="M53"/>
      <c r="N53"/>
      <c r="O53"/>
    </row>
    <row r="54" spans="1:15" x14ac:dyDescent="0.25">
      <c r="A54" s="259" t="s">
        <v>6</v>
      </c>
      <c r="C54" s="77"/>
      <c r="D54" s="77"/>
      <c r="E54" s="90"/>
      <c r="F54" s="5"/>
      <c r="G54" s="1"/>
      <c r="H54" s="259" t="s">
        <v>6</v>
      </c>
      <c r="I54" s="259"/>
      <c r="J54" s="1"/>
      <c r="L54"/>
      <c r="M54"/>
      <c r="N54"/>
      <c r="O54"/>
    </row>
    <row r="55" spans="1:15" ht="18.75" x14ac:dyDescent="0.25">
      <c r="B55" s="267" t="s">
        <v>390</v>
      </c>
      <c r="E55" s="1"/>
      <c r="G55" s="1"/>
      <c r="J55" s="1"/>
      <c r="L55"/>
      <c r="M55"/>
      <c r="N55"/>
      <c r="O55"/>
    </row>
    <row r="56" spans="1:15" x14ac:dyDescent="0.25">
      <c r="A56" s="1">
        <f t="shared" si="0"/>
        <v>1</v>
      </c>
      <c r="B56" s="41" t="s">
        <v>121</v>
      </c>
      <c r="C56" s="77"/>
      <c r="D56" s="77"/>
      <c r="E56" s="92">
        <v>0</v>
      </c>
      <c r="G56" s="1" t="s">
        <v>122</v>
      </c>
      <c r="H56" s="1">
        <f t="shared" si="1"/>
        <v>1</v>
      </c>
      <c r="J56" s="1"/>
      <c r="L56"/>
      <c r="M56"/>
      <c r="N56"/>
      <c r="O56"/>
    </row>
    <row r="57" spans="1:15" x14ac:dyDescent="0.25">
      <c r="A57" s="1">
        <f t="shared" si="0"/>
        <v>2</v>
      </c>
      <c r="B57" s="41"/>
      <c r="C57" s="77"/>
      <c r="D57" s="77"/>
      <c r="E57" s="90"/>
      <c r="G57" s="1"/>
      <c r="H57" s="1">
        <f t="shared" si="1"/>
        <v>2</v>
      </c>
      <c r="J57" s="1"/>
      <c r="L57"/>
      <c r="M57"/>
      <c r="N57"/>
      <c r="O57"/>
    </row>
    <row r="58" spans="1:15" ht="18.75" x14ac:dyDescent="0.25">
      <c r="A58" s="1">
        <f t="shared" si="0"/>
        <v>3</v>
      </c>
      <c r="B58" s="260" t="s">
        <v>123</v>
      </c>
      <c r="C58" s="77"/>
      <c r="D58" s="77"/>
      <c r="E58" s="61">
        <f>'Pg5 Rev True-Up Stmt AV'!G226</f>
        <v>1.8992701752899493E-2</v>
      </c>
      <c r="F58" s="35"/>
      <c r="G58" s="259" t="s">
        <v>427</v>
      </c>
      <c r="H58" s="1">
        <f t="shared" si="1"/>
        <v>3</v>
      </c>
      <c r="J58" s="1"/>
      <c r="L58"/>
      <c r="M58"/>
      <c r="N58"/>
      <c r="O58"/>
    </row>
    <row r="59" spans="1:15" x14ac:dyDescent="0.25">
      <c r="A59" s="1">
        <f t="shared" si="0"/>
        <v>4</v>
      </c>
      <c r="B59" s="257" t="s">
        <v>124</v>
      </c>
      <c r="C59" s="77"/>
      <c r="D59" s="77"/>
      <c r="E59" s="261">
        <f>E143</f>
        <v>0</v>
      </c>
      <c r="G59" s="259" t="s">
        <v>392</v>
      </c>
      <c r="H59" s="1">
        <f t="shared" si="1"/>
        <v>4</v>
      </c>
      <c r="J59" s="1"/>
      <c r="L59"/>
      <c r="M59"/>
      <c r="N59"/>
      <c r="O59"/>
    </row>
    <row r="60" spans="1:15" x14ac:dyDescent="0.25">
      <c r="A60" s="1">
        <f t="shared" si="0"/>
        <v>5</v>
      </c>
      <c r="B60" s="257" t="s">
        <v>125</v>
      </c>
      <c r="E60" s="106">
        <f>E59*E58</f>
        <v>0</v>
      </c>
      <c r="G60" s="259" t="s">
        <v>126</v>
      </c>
      <c r="H60" s="1">
        <f t="shared" si="1"/>
        <v>5</v>
      </c>
      <c r="J60" s="1"/>
      <c r="L60"/>
      <c r="M60"/>
      <c r="N60"/>
      <c r="O60"/>
    </row>
    <row r="61" spans="1:15" x14ac:dyDescent="0.25">
      <c r="A61" s="1">
        <f t="shared" si="0"/>
        <v>6</v>
      </c>
      <c r="B61" s="257"/>
      <c r="E61" s="60"/>
      <c r="G61" s="259"/>
      <c r="H61" s="1">
        <f t="shared" si="1"/>
        <v>6</v>
      </c>
      <c r="J61" s="1"/>
      <c r="L61"/>
      <c r="M61"/>
      <c r="N61"/>
      <c r="O61"/>
    </row>
    <row r="62" spans="1:15" ht="18.75" x14ac:dyDescent="0.25">
      <c r="A62" s="1">
        <f t="shared" si="0"/>
        <v>7</v>
      </c>
      <c r="B62" s="260" t="s">
        <v>109</v>
      </c>
      <c r="E62" s="263">
        <f>'Pg5 Rev True-Up Stmt AV'!G260</f>
        <v>0</v>
      </c>
      <c r="G62" s="259" t="s">
        <v>428</v>
      </c>
      <c r="H62" s="1">
        <f t="shared" si="1"/>
        <v>7</v>
      </c>
      <c r="J62" s="1"/>
      <c r="L62"/>
      <c r="M62"/>
      <c r="N62"/>
      <c r="O62"/>
    </row>
    <row r="63" spans="1:15" x14ac:dyDescent="0.25">
      <c r="A63" s="1">
        <f t="shared" si="0"/>
        <v>8</v>
      </c>
      <c r="B63" s="257" t="s">
        <v>124</v>
      </c>
      <c r="E63" s="261">
        <f>E143</f>
        <v>0</v>
      </c>
      <c r="G63" s="259" t="s">
        <v>392</v>
      </c>
      <c r="H63" s="1">
        <f t="shared" si="1"/>
        <v>8</v>
      </c>
      <c r="J63" s="1"/>
      <c r="L63"/>
      <c r="M63"/>
      <c r="N63"/>
      <c r="O63"/>
    </row>
    <row r="64" spans="1:15" x14ac:dyDescent="0.25">
      <c r="A64" s="1">
        <f t="shared" si="0"/>
        <v>9</v>
      </c>
      <c r="B64" s="257" t="s">
        <v>110</v>
      </c>
      <c r="E64" s="106">
        <f>E62*E63</f>
        <v>0</v>
      </c>
      <c r="G64" s="259" t="s">
        <v>127</v>
      </c>
      <c r="H64" s="1">
        <f t="shared" si="1"/>
        <v>9</v>
      </c>
      <c r="J64" s="1"/>
      <c r="L64"/>
      <c r="M64"/>
      <c r="N64"/>
      <c r="O64"/>
    </row>
    <row r="65" spans="1:15" x14ac:dyDescent="0.25">
      <c r="A65" s="1">
        <f t="shared" si="0"/>
        <v>10</v>
      </c>
      <c r="E65" s="60"/>
      <c r="G65" s="259"/>
      <c r="H65" s="1">
        <f t="shared" si="1"/>
        <v>10</v>
      </c>
      <c r="J65" s="1"/>
      <c r="L65"/>
      <c r="M65"/>
      <c r="N65"/>
      <c r="O65"/>
    </row>
    <row r="66" spans="1:15" ht="16.5" thickBot="1" x14ac:dyDescent="0.3">
      <c r="A66" s="1">
        <f t="shared" si="0"/>
        <v>11</v>
      </c>
      <c r="B66" s="257" t="s">
        <v>394</v>
      </c>
      <c r="E66" s="94">
        <f>E56+E60+E64</f>
        <v>0</v>
      </c>
      <c r="G66" s="259" t="s">
        <v>395</v>
      </c>
      <c r="H66" s="1">
        <f t="shared" si="1"/>
        <v>11</v>
      </c>
      <c r="J66" s="1"/>
      <c r="L66"/>
      <c r="M66"/>
      <c r="N66"/>
      <c r="O66"/>
    </row>
    <row r="67" spans="1:15" ht="16.5" thickTop="1" x14ac:dyDescent="0.25">
      <c r="A67" s="1">
        <f t="shared" si="0"/>
        <v>12</v>
      </c>
      <c r="E67" s="60"/>
      <c r="G67" s="1"/>
      <c r="H67" s="1">
        <f t="shared" si="1"/>
        <v>12</v>
      </c>
      <c r="I67" s="15"/>
      <c r="J67" s="1"/>
      <c r="L67"/>
      <c r="M67"/>
      <c r="N67"/>
      <c r="O67"/>
    </row>
    <row r="68" spans="1:15" ht="18.75" x14ac:dyDescent="0.25">
      <c r="A68" s="1">
        <f t="shared" si="0"/>
        <v>13</v>
      </c>
      <c r="B68" s="268" t="s">
        <v>396</v>
      </c>
      <c r="E68" s="60"/>
      <c r="G68" s="1"/>
      <c r="H68" s="1">
        <f t="shared" si="1"/>
        <v>13</v>
      </c>
      <c r="I68" s="15"/>
      <c r="J68" s="1"/>
      <c r="L68"/>
      <c r="M68"/>
      <c r="N68"/>
      <c r="O68"/>
    </row>
    <row r="69" spans="1:15" x14ac:dyDescent="0.25">
      <c r="A69" s="1">
        <f t="shared" si="0"/>
        <v>14</v>
      </c>
      <c r="B69" s="41" t="s">
        <v>128</v>
      </c>
      <c r="E69" s="46">
        <v>0</v>
      </c>
      <c r="G69" s="1" t="s">
        <v>129</v>
      </c>
      <c r="H69" s="1">
        <f t="shared" si="1"/>
        <v>14</v>
      </c>
      <c r="I69" s="15"/>
      <c r="J69" s="1"/>
      <c r="L69"/>
      <c r="M69"/>
      <c r="N69"/>
      <c r="O69"/>
    </row>
    <row r="70" spans="1:15" x14ac:dyDescent="0.25">
      <c r="A70" s="1">
        <f t="shared" si="0"/>
        <v>15</v>
      </c>
      <c r="B70" s="41"/>
      <c r="E70" s="95"/>
      <c r="G70" s="1"/>
      <c r="H70" s="1">
        <f>H69+1</f>
        <v>15</v>
      </c>
      <c r="I70" s="15"/>
      <c r="J70" s="1"/>
      <c r="L70"/>
      <c r="M70"/>
      <c r="N70"/>
      <c r="O70"/>
    </row>
    <row r="71" spans="1:15" x14ac:dyDescent="0.25">
      <c r="A71" s="1">
        <f t="shared" si="0"/>
        <v>16</v>
      </c>
      <c r="B71" s="260" t="s">
        <v>130</v>
      </c>
      <c r="E71" s="46">
        <f>E148</f>
        <v>0</v>
      </c>
      <c r="G71" s="259" t="s">
        <v>397</v>
      </c>
      <c r="H71" s="1">
        <f>H70+1</f>
        <v>16</v>
      </c>
      <c r="L71"/>
      <c r="M71"/>
      <c r="N71"/>
      <c r="O71"/>
    </row>
    <row r="72" spans="1:15" ht="18.75" x14ac:dyDescent="0.25">
      <c r="A72" s="1">
        <f t="shared" si="0"/>
        <v>17</v>
      </c>
      <c r="B72" s="260" t="s">
        <v>105</v>
      </c>
      <c r="C72" s="77"/>
      <c r="D72" s="78"/>
      <c r="E72" s="64">
        <f>'Pg5 Rev True-Up Stmt AV'!G148</f>
        <v>9.4978868247432138E-2</v>
      </c>
      <c r="F72" s="5"/>
      <c r="G72" s="259" t="s">
        <v>425</v>
      </c>
      <c r="H72" s="1">
        <f t="shared" ref="H72:H94" si="2">H71+1</f>
        <v>17</v>
      </c>
      <c r="L72"/>
      <c r="M72"/>
      <c r="N72"/>
      <c r="O72"/>
    </row>
    <row r="73" spans="1:15" x14ac:dyDescent="0.25">
      <c r="A73" s="1">
        <f t="shared" si="0"/>
        <v>18</v>
      </c>
      <c r="B73" s="257" t="s">
        <v>131</v>
      </c>
      <c r="E73" s="106">
        <f>E71*E72</f>
        <v>0</v>
      </c>
      <c r="G73" s="259" t="s">
        <v>132</v>
      </c>
      <c r="H73" s="1">
        <f t="shared" si="2"/>
        <v>18</v>
      </c>
      <c r="L73"/>
      <c r="M73"/>
      <c r="N73"/>
      <c r="O73"/>
    </row>
    <row r="74" spans="1:15" x14ac:dyDescent="0.25">
      <c r="A74" s="1">
        <f t="shared" si="0"/>
        <v>19</v>
      </c>
      <c r="B74" s="257"/>
      <c r="E74" s="60"/>
      <c r="G74" s="259"/>
      <c r="H74" s="1">
        <f t="shared" si="2"/>
        <v>19</v>
      </c>
      <c r="L74"/>
      <c r="M74"/>
      <c r="N74"/>
      <c r="O74"/>
    </row>
    <row r="75" spans="1:15" x14ac:dyDescent="0.25">
      <c r="A75" s="1">
        <f t="shared" si="0"/>
        <v>20</v>
      </c>
      <c r="B75" s="260" t="s">
        <v>130</v>
      </c>
      <c r="E75" s="46">
        <v>0</v>
      </c>
      <c r="G75" s="259" t="s">
        <v>397</v>
      </c>
      <c r="H75" s="1">
        <f t="shared" si="2"/>
        <v>20</v>
      </c>
      <c r="L75"/>
      <c r="M75"/>
      <c r="N75"/>
      <c r="O75"/>
    </row>
    <row r="76" spans="1:15" ht="18.75" x14ac:dyDescent="0.25">
      <c r="A76" s="1">
        <f t="shared" ref="A76:A94" si="3">A75+1</f>
        <v>21</v>
      </c>
      <c r="B76" s="260" t="s">
        <v>109</v>
      </c>
      <c r="E76" s="269">
        <v>0</v>
      </c>
      <c r="G76" s="259" t="s">
        <v>133</v>
      </c>
      <c r="H76" s="1">
        <f t="shared" si="2"/>
        <v>21</v>
      </c>
      <c r="L76"/>
      <c r="M76"/>
      <c r="N76"/>
      <c r="O76"/>
    </row>
    <row r="77" spans="1:15" x14ac:dyDescent="0.25">
      <c r="A77" s="1">
        <f t="shared" si="3"/>
        <v>22</v>
      </c>
      <c r="B77" s="257" t="s">
        <v>134</v>
      </c>
      <c r="E77" s="106">
        <f>E75*E76</f>
        <v>0</v>
      </c>
      <c r="G77" s="259" t="s">
        <v>135</v>
      </c>
      <c r="H77" s="1">
        <f t="shared" si="2"/>
        <v>22</v>
      </c>
      <c r="L77"/>
      <c r="M77"/>
      <c r="N77"/>
      <c r="O77"/>
    </row>
    <row r="78" spans="1:15" x14ac:dyDescent="0.25">
      <c r="A78" s="1">
        <f t="shared" si="3"/>
        <v>23</v>
      </c>
      <c r="E78" s="60"/>
      <c r="G78" s="259"/>
      <c r="H78" s="1">
        <f t="shared" si="2"/>
        <v>23</v>
      </c>
      <c r="L78"/>
      <c r="M78"/>
      <c r="N78"/>
      <c r="O78"/>
    </row>
    <row r="79" spans="1:15" ht="16.5" thickBot="1" x14ac:dyDescent="0.3">
      <c r="A79" s="1">
        <f t="shared" si="3"/>
        <v>24</v>
      </c>
      <c r="B79" s="257" t="s">
        <v>398</v>
      </c>
      <c r="E79" s="94">
        <f>E69+E73+E77</f>
        <v>0</v>
      </c>
      <c r="G79" s="259" t="s">
        <v>136</v>
      </c>
      <c r="H79" s="1">
        <f t="shared" si="2"/>
        <v>24</v>
      </c>
      <c r="L79"/>
      <c r="M79"/>
      <c r="N79"/>
      <c r="O79"/>
    </row>
    <row r="80" spans="1:15" ht="16.5" thickTop="1" x14ac:dyDescent="0.25">
      <c r="A80" s="1">
        <f t="shared" si="3"/>
        <v>25</v>
      </c>
      <c r="E80" s="60"/>
      <c r="G80" s="1"/>
      <c r="H80" s="1">
        <f t="shared" si="2"/>
        <v>25</v>
      </c>
      <c r="I80" s="15"/>
      <c r="J80" s="1"/>
      <c r="L80"/>
      <c r="M80"/>
      <c r="N80"/>
      <c r="O80"/>
    </row>
    <row r="81" spans="1:15" ht="18.75" x14ac:dyDescent="0.25">
      <c r="A81" s="1">
        <f t="shared" si="3"/>
        <v>26</v>
      </c>
      <c r="B81" s="268" t="s">
        <v>399</v>
      </c>
      <c r="C81" s="77"/>
      <c r="D81" s="77"/>
      <c r="E81" s="90"/>
      <c r="G81" s="1"/>
      <c r="H81" s="1">
        <f t="shared" si="2"/>
        <v>26</v>
      </c>
      <c r="I81" s="15"/>
      <c r="J81" s="1"/>
      <c r="L81"/>
      <c r="M81"/>
      <c r="N81"/>
      <c r="O81"/>
    </row>
    <row r="82" spans="1:15" x14ac:dyDescent="0.25">
      <c r="A82" s="1">
        <f t="shared" si="3"/>
        <v>27</v>
      </c>
      <c r="B82" s="257" t="s">
        <v>137</v>
      </c>
      <c r="C82" s="77"/>
      <c r="D82" s="77"/>
      <c r="E82" s="92">
        <f>E150</f>
        <v>0</v>
      </c>
      <c r="G82" s="259" t="s">
        <v>400</v>
      </c>
      <c r="H82" s="1">
        <f t="shared" si="2"/>
        <v>27</v>
      </c>
      <c r="I82" s="15"/>
      <c r="J82" s="1"/>
      <c r="L82"/>
      <c r="M82"/>
      <c r="N82"/>
      <c r="O82"/>
    </row>
    <row r="83" spans="1:15" ht="18.75" x14ac:dyDescent="0.25">
      <c r="A83" s="1">
        <f t="shared" si="3"/>
        <v>28</v>
      </c>
      <c r="B83" s="260" t="s">
        <v>105</v>
      </c>
      <c r="C83" s="77"/>
      <c r="D83" s="77"/>
      <c r="E83" s="270">
        <f>'Pg5 Rev True-Up Stmt AV'!G148</f>
        <v>9.4978868247432138E-2</v>
      </c>
      <c r="F83" s="5"/>
      <c r="G83" s="259" t="s">
        <v>425</v>
      </c>
      <c r="H83" s="1">
        <f t="shared" si="2"/>
        <v>28</v>
      </c>
      <c r="I83" s="15"/>
      <c r="J83" s="1"/>
      <c r="L83"/>
      <c r="M83"/>
      <c r="N83"/>
      <c r="O83"/>
    </row>
    <row r="84" spans="1:15" x14ac:dyDescent="0.25">
      <c r="A84" s="1">
        <f t="shared" si="3"/>
        <v>29</v>
      </c>
      <c r="B84" s="257" t="s">
        <v>138</v>
      </c>
      <c r="C84" s="77"/>
      <c r="D84" s="77"/>
      <c r="E84" s="106">
        <f>E82*E83</f>
        <v>0</v>
      </c>
      <c r="G84" s="259" t="s">
        <v>139</v>
      </c>
      <c r="H84" s="1">
        <f t="shared" si="2"/>
        <v>29</v>
      </c>
      <c r="I84" s="15"/>
      <c r="J84" s="1"/>
      <c r="L84"/>
      <c r="M84"/>
      <c r="N84"/>
      <c r="O84"/>
    </row>
    <row r="85" spans="1:15" x14ac:dyDescent="0.25">
      <c r="A85" s="1">
        <f t="shared" si="3"/>
        <v>30</v>
      </c>
      <c r="B85" s="257"/>
      <c r="C85" s="77"/>
      <c r="D85" s="77"/>
      <c r="E85" s="60"/>
      <c r="G85" s="259"/>
      <c r="H85" s="1">
        <f t="shared" si="2"/>
        <v>30</v>
      </c>
      <c r="I85" s="15"/>
      <c r="J85" s="1"/>
      <c r="L85"/>
      <c r="M85"/>
      <c r="N85"/>
      <c r="O85"/>
    </row>
    <row r="86" spans="1:15" x14ac:dyDescent="0.25">
      <c r="A86" s="1">
        <f t="shared" si="3"/>
        <v>31</v>
      </c>
      <c r="B86" s="257" t="s">
        <v>137</v>
      </c>
      <c r="E86" s="46">
        <f>E150</f>
        <v>0</v>
      </c>
      <c r="G86" s="259" t="s">
        <v>400</v>
      </c>
      <c r="H86" s="1">
        <f t="shared" si="2"/>
        <v>31</v>
      </c>
      <c r="I86" s="15"/>
      <c r="J86" s="1"/>
      <c r="L86"/>
      <c r="M86"/>
      <c r="N86"/>
      <c r="O86"/>
    </row>
    <row r="87" spans="1:15" ht="18.75" x14ac:dyDescent="0.25">
      <c r="A87" s="1">
        <f t="shared" si="3"/>
        <v>32</v>
      </c>
      <c r="B87" s="260" t="s">
        <v>109</v>
      </c>
      <c r="E87" s="271">
        <f>'Pg5 Rev True-Up Stmt AV'!G182</f>
        <v>0</v>
      </c>
      <c r="G87" s="259" t="s">
        <v>426</v>
      </c>
      <c r="H87" s="1">
        <f t="shared" si="2"/>
        <v>32</v>
      </c>
      <c r="I87" s="15"/>
      <c r="J87" s="1"/>
      <c r="L87"/>
      <c r="M87"/>
      <c r="N87"/>
      <c r="O87"/>
    </row>
    <row r="88" spans="1:15" x14ac:dyDescent="0.25">
      <c r="A88" s="1">
        <f t="shared" si="3"/>
        <v>33</v>
      </c>
      <c r="B88" s="257" t="s">
        <v>140</v>
      </c>
      <c r="E88" s="106">
        <f>E86*E87</f>
        <v>0</v>
      </c>
      <c r="G88" s="259" t="s">
        <v>141</v>
      </c>
      <c r="H88" s="1">
        <f t="shared" si="2"/>
        <v>33</v>
      </c>
      <c r="I88" s="15"/>
      <c r="J88" s="1"/>
      <c r="L88"/>
      <c r="M88"/>
      <c r="N88"/>
      <c r="O88"/>
    </row>
    <row r="89" spans="1:15" x14ac:dyDescent="0.25">
      <c r="A89" s="1">
        <f t="shared" si="3"/>
        <v>34</v>
      </c>
      <c r="B89" s="257"/>
      <c r="E89" s="60"/>
      <c r="G89" s="259"/>
      <c r="H89" s="1">
        <f t="shared" si="2"/>
        <v>34</v>
      </c>
      <c r="I89" s="15"/>
      <c r="J89" s="1"/>
      <c r="L89"/>
      <c r="M89"/>
      <c r="N89"/>
      <c r="O89"/>
    </row>
    <row r="90" spans="1:15" ht="16.5" thickBot="1" x14ac:dyDescent="0.3">
      <c r="A90" s="1">
        <f t="shared" si="3"/>
        <v>35</v>
      </c>
      <c r="B90" s="257" t="s">
        <v>401</v>
      </c>
      <c r="E90" s="94">
        <f>E84+E88</f>
        <v>0</v>
      </c>
      <c r="G90" s="259" t="s">
        <v>142</v>
      </c>
      <c r="H90" s="1">
        <f t="shared" si="2"/>
        <v>35</v>
      </c>
      <c r="I90" s="15"/>
      <c r="J90" s="1"/>
      <c r="L90"/>
      <c r="M90"/>
      <c r="N90"/>
      <c r="O90"/>
    </row>
    <row r="91" spans="1:15" ht="16.5" thickTop="1" x14ac:dyDescent="0.25">
      <c r="A91" s="1">
        <f t="shared" si="3"/>
        <v>36</v>
      </c>
      <c r="B91" s="257"/>
      <c r="E91" s="60"/>
      <c r="G91" s="259"/>
      <c r="H91" s="1">
        <f t="shared" si="2"/>
        <v>36</v>
      </c>
      <c r="I91" s="15"/>
      <c r="J91" s="1"/>
      <c r="L91"/>
      <c r="M91"/>
      <c r="N91"/>
      <c r="O91"/>
    </row>
    <row r="92" spans="1:15" ht="19.5" thickBot="1" x14ac:dyDescent="0.3">
      <c r="A92" s="1">
        <f t="shared" si="3"/>
        <v>37</v>
      </c>
      <c r="B92" s="257" t="s">
        <v>402</v>
      </c>
      <c r="C92" s="77"/>
      <c r="D92" s="77"/>
      <c r="E92" s="89">
        <f>E68+E79+E90</f>
        <v>0</v>
      </c>
      <c r="G92" s="259" t="s">
        <v>143</v>
      </c>
      <c r="H92" s="1">
        <f t="shared" si="2"/>
        <v>37</v>
      </c>
      <c r="I92" s="15"/>
      <c r="J92" s="1"/>
      <c r="L92"/>
      <c r="M92"/>
      <c r="N92"/>
      <c r="O92"/>
    </row>
    <row r="93" spans="1:15" ht="16.5" thickTop="1" x14ac:dyDescent="0.25">
      <c r="A93" s="1">
        <f t="shared" si="3"/>
        <v>38</v>
      </c>
      <c r="B93" s="257"/>
      <c r="C93" s="77"/>
      <c r="D93" s="77"/>
      <c r="E93" s="90"/>
      <c r="G93" s="259"/>
      <c r="H93" s="1">
        <f t="shared" si="2"/>
        <v>38</v>
      </c>
      <c r="I93" s="15"/>
      <c r="J93" s="1"/>
      <c r="L93"/>
      <c r="M93"/>
      <c r="N93"/>
      <c r="O93"/>
    </row>
    <row r="94" spans="1:15" ht="24.75" customHeight="1" thickBot="1" x14ac:dyDescent="0.3">
      <c r="A94" s="1">
        <f t="shared" si="3"/>
        <v>39</v>
      </c>
      <c r="B94" s="40" t="s">
        <v>403</v>
      </c>
      <c r="C94" s="77"/>
      <c r="D94" s="77"/>
      <c r="E94" s="286">
        <f>E40+E92</f>
        <v>1124355.7227361219</v>
      </c>
      <c r="F94" s="282" t="s">
        <v>273</v>
      </c>
      <c r="G94" s="259" t="s">
        <v>404</v>
      </c>
      <c r="H94" s="1">
        <f t="shared" si="2"/>
        <v>39</v>
      </c>
      <c r="I94" s="15"/>
      <c r="J94" s="1"/>
      <c r="L94"/>
      <c r="M94"/>
      <c r="N94"/>
      <c r="O94"/>
    </row>
    <row r="95" spans="1:15" ht="16.5" thickTop="1" x14ac:dyDescent="0.25">
      <c r="B95" s="40"/>
      <c r="C95" s="77"/>
      <c r="D95" s="77"/>
      <c r="E95" s="90"/>
      <c r="F95" s="82"/>
      <c r="G95" s="1"/>
      <c r="L95"/>
      <c r="M95"/>
      <c r="N95"/>
      <c r="O95"/>
    </row>
    <row r="96" spans="1:15" x14ac:dyDescent="0.25">
      <c r="B96" s="40"/>
      <c r="C96" s="77"/>
      <c r="D96" s="77"/>
      <c r="E96" s="90"/>
      <c r="F96" s="82"/>
      <c r="G96" s="1"/>
      <c r="L96"/>
      <c r="M96"/>
      <c r="N96"/>
      <c r="O96"/>
    </row>
    <row r="97" spans="1:15" ht="42" customHeight="1" x14ac:dyDescent="0.25">
      <c r="A97" s="279" t="s">
        <v>273</v>
      </c>
      <c r="B97" s="302" t="str">
        <f>B43</f>
        <v>Items in BOLD have changed for AFUDC adjustments resulting from TO6 settlement negotiations and capital related cost adjustments discovered as part of the Transmission Project Review process.</v>
      </c>
      <c r="C97" s="302"/>
      <c r="D97" s="302"/>
      <c r="E97" s="302"/>
      <c r="F97" s="302"/>
      <c r="G97" s="302"/>
      <c r="L97"/>
      <c r="M97"/>
      <c r="N97"/>
      <c r="O97"/>
    </row>
    <row r="98" spans="1:15" ht="18.75" x14ac:dyDescent="0.25">
      <c r="A98" s="272">
        <v>1</v>
      </c>
      <c r="B98" s="257" t="s">
        <v>120</v>
      </c>
      <c r="C98" s="77"/>
      <c r="D98" s="77"/>
      <c r="E98" s="100"/>
      <c r="F98" s="82"/>
      <c r="G98" s="1"/>
      <c r="L98"/>
      <c r="M98"/>
      <c r="N98"/>
      <c r="O98"/>
    </row>
    <row r="99" spans="1:15" ht="18.75" x14ac:dyDescent="0.25">
      <c r="A99" s="272">
        <v>2</v>
      </c>
      <c r="B99" s="257" t="s">
        <v>145</v>
      </c>
      <c r="C99" s="77"/>
      <c r="D99" s="77"/>
      <c r="E99" s="100"/>
      <c r="F99" s="82"/>
      <c r="G99" s="1"/>
      <c r="L99"/>
      <c r="M99"/>
      <c r="N99"/>
      <c r="O99"/>
    </row>
    <row r="100" spans="1:15" ht="18.75" x14ac:dyDescent="0.25">
      <c r="A100" s="272">
        <v>3</v>
      </c>
      <c r="B100" s="257" t="s">
        <v>405</v>
      </c>
      <c r="C100" s="77"/>
      <c r="D100" s="77"/>
      <c r="E100" s="100"/>
      <c r="F100" s="82"/>
      <c r="G100" s="1"/>
      <c r="L100"/>
      <c r="M100"/>
      <c r="N100"/>
      <c r="O100"/>
    </row>
    <row r="101" spans="1:15" x14ac:dyDescent="0.25">
      <c r="B101" s="5"/>
      <c r="C101" s="77"/>
      <c r="D101" s="77"/>
      <c r="E101" s="90"/>
      <c r="G101" s="1"/>
      <c r="L101"/>
      <c r="M101"/>
      <c r="N101"/>
      <c r="O101"/>
    </row>
    <row r="102" spans="1:15" x14ac:dyDescent="0.25">
      <c r="C102" s="77"/>
      <c r="D102" s="77"/>
      <c r="E102" s="90"/>
      <c r="G102" s="1"/>
      <c r="L102"/>
      <c r="M102"/>
      <c r="N102"/>
      <c r="O102"/>
    </row>
    <row r="103" spans="1:15" x14ac:dyDescent="0.25">
      <c r="B103" s="303" t="s">
        <v>0</v>
      </c>
      <c r="C103" s="304"/>
      <c r="D103" s="304"/>
      <c r="E103" s="304"/>
      <c r="F103" s="304"/>
      <c r="G103" s="304"/>
      <c r="L103"/>
      <c r="M103"/>
      <c r="N103"/>
      <c r="O103"/>
    </row>
    <row r="104" spans="1:15" x14ac:dyDescent="0.25">
      <c r="B104" s="303" t="s">
        <v>92</v>
      </c>
      <c r="C104" s="304"/>
      <c r="D104" s="304"/>
      <c r="E104" s="304"/>
      <c r="F104" s="304"/>
      <c r="G104" s="304"/>
      <c r="L104"/>
      <c r="M104"/>
      <c r="N104"/>
      <c r="O104"/>
    </row>
    <row r="105" spans="1:15" ht="17.25" x14ac:dyDescent="0.25">
      <c r="A105" s="1" t="s">
        <v>91</v>
      </c>
      <c r="B105" s="303" t="s">
        <v>375</v>
      </c>
      <c r="C105" s="305"/>
      <c r="D105" s="305"/>
      <c r="E105" s="305"/>
      <c r="F105" s="305"/>
      <c r="G105" s="305"/>
      <c r="H105" s="1" t="s">
        <v>91</v>
      </c>
      <c r="L105"/>
      <c r="M105"/>
      <c r="N105"/>
      <c r="O105"/>
    </row>
    <row r="106" spans="1:15" x14ac:dyDescent="0.25">
      <c r="B106" s="306" t="str">
        <f>B5</f>
        <v>For the Base Period &amp; True-Up Period Ending December 31, 2024</v>
      </c>
      <c r="C106" s="307"/>
      <c r="D106" s="307"/>
      <c r="E106" s="307"/>
      <c r="F106" s="307"/>
      <c r="G106" s="307"/>
      <c r="L106"/>
      <c r="M106"/>
      <c r="N106"/>
      <c r="O106"/>
    </row>
    <row r="107" spans="1:15" x14ac:dyDescent="0.25">
      <c r="B107" s="308" t="s">
        <v>3</v>
      </c>
      <c r="C107" s="304"/>
      <c r="D107" s="304"/>
      <c r="E107" s="304"/>
      <c r="F107" s="304"/>
      <c r="G107" s="304"/>
      <c r="L107"/>
      <c r="M107"/>
      <c r="N107"/>
      <c r="O107"/>
    </row>
    <row r="108" spans="1:15" x14ac:dyDescent="0.25">
      <c r="B108" s="4"/>
      <c r="C108" s="5"/>
      <c r="D108" s="5"/>
      <c r="E108" s="5"/>
      <c r="F108" s="5"/>
      <c r="G108" s="5"/>
      <c r="L108"/>
      <c r="M108"/>
      <c r="N108"/>
      <c r="O108"/>
    </row>
    <row r="109" spans="1:15" x14ac:dyDescent="0.25">
      <c r="A109" s="1" t="s">
        <v>4</v>
      </c>
      <c r="E109" s="73"/>
      <c r="G109" s="1"/>
      <c r="H109" s="1" t="s">
        <v>4</v>
      </c>
      <c r="L109"/>
      <c r="M109"/>
      <c r="N109"/>
      <c r="O109"/>
    </row>
    <row r="110" spans="1:15" x14ac:dyDescent="0.25">
      <c r="A110" s="1" t="s">
        <v>6</v>
      </c>
      <c r="B110" s="5" t="s">
        <v>91</v>
      </c>
      <c r="E110" s="74" t="s">
        <v>8</v>
      </c>
      <c r="G110" s="7" t="s">
        <v>9</v>
      </c>
      <c r="H110" s="1" t="s">
        <v>6</v>
      </c>
      <c r="L110"/>
      <c r="M110"/>
      <c r="N110"/>
      <c r="O110"/>
    </row>
    <row r="111" spans="1:15" x14ac:dyDescent="0.25">
      <c r="B111" s="75" t="s">
        <v>146</v>
      </c>
      <c r="C111" s="101"/>
      <c r="D111" s="101"/>
      <c r="E111" s="101"/>
      <c r="G111" s="1"/>
      <c r="L111"/>
      <c r="M111"/>
      <c r="N111"/>
      <c r="O111"/>
    </row>
    <row r="112" spans="1:15" x14ac:dyDescent="0.25">
      <c r="A112" s="1">
        <v>1</v>
      </c>
      <c r="B112" s="102" t="s">
        <v>147</v>
      </c>
      <c r="C112" s="101"/>
      <c r="D112" s="101"/>
      <c r="E112" s="101"/>
      <c r="G112" s="1"/>
      <c r="H112" s="1">
        <f>A112</f>
        <v>1</v>
      </c>
      <c r="L112"/>
      <c r="M112"/>
      <c r="N112"/>
      <c r="O112"/>
    </row>
    <row r="113" spans="1:15" x14ac:dyDescent="0.25">
      <c r="A113" s="1">
        <f t="shared" ref="A113:A150" si="4">A112+1</f>
        <v>2</v>
      </c>
      <c r="B113" s="41" t="s">
        <v>148</v>
      </c>
      <c r="C113" s="101"/>
      <c r="D113" s="101"/>
      <c r="E113" s="288">
        <f>E182</f>
        <v>6209958.4427527729</v>
      </c>
      <c r="F113" s="282" t="s">
        <v>273</v>
      </c>
      <c r="G113" s="1" t="s">
        <v>149</v>
      </c>
      <c r="H113" s="1">
        <f>H112+1</f>
        <v>2</v>
      </c>
      <c r="L113"/>
      <c r="M113"/>
      <c r="N113"/>
      <c r="O113"/>
    </row>
    <row r="114" spans="1:15" x14ac:dyDescent="0.25">
      <c r="A114" s="1">
        <f t="shared" si="4"/>
        <v>3</v>
      </c>
      <c r="B114" s="41" t="s">
        <v>150</v>
      </c>
      <c r="C114" s="101"/>
      <c r="D114" s="101"/>
      <c r="E114" s="104">
        <f>E183</f>
        <v>19445</v>
      </c>
      <c r="F114" s="82"/>
      <c r="G114" s="1" t="s">
        <v>151</v>
      </c>
      <c r="H114" s="1">
        <f>H113+1</f>
        <v>3</v>
      </c>
      <c r="L114"/>
      <c r="M114"/>
      <c r="N114"/>
      <c r="O114"/>
    </row>
    <row r="115" spans="1:15" x14ac:dyDescent="0.25">
      <c r="A115" s="1">
        <f t="shared" si="4"/>
        <v>4</v>
      </c>
      <c r="B115" s="41" t="s">
        <v>152</v>
      </c>
      <c r="C115" s="101"/>
      <c r="D115" s="101"/>
      <c r="E115" s="104">
        <f>E184</f>
        <v>72604</v>
      </c>
      <c r="G115" s="1" t="s">
        <v>153</v>
      </c>
      <c r="H115" s="1">
        <f>H114+1</f>
        <v>4</v>
      </c>
      <c r="L115"/>
      <c r="M115"/>
      <c r="N115"/>
      <c r="O115"/>
    </row>
    <row r="116" spans="1:15" x14ac:dyDescent="0.25">
      <c r="A116" s="1">
        <f t="shared" si="4"/>
        <v>5</v>
      </c>
      <c r="B116" s="41" t="s">
        <v>154</v>
      </c>
      <c r="C116" s="101"/>
      <c r="D116" s="101"/>
      <c r="E116" s="105">
        <f>E185</f>
        <v>221203</v>
      </c>
      <c r="G116" s="1" t="s">
        <v>155</v>
      </c>
      <c r="H116" s="1">
        <f>H115+1</f>
        <v>5</v>
      </c>
      <c r="L116"/>
      <c r="M116"/>
      <c r="N116"/>
      <c r="O116"/>
    </row>
    <row r="117" spans="1:15" x14ac:dyDescent="0.25">
      <c r="A117" s="1">
        <f t="shared" si="4"/>
        <v>6</v>
      </c>
      <c r="B117" s="41" t="s">
        <v>156</v>
      </c>
      <c r="C117" s="1"/>
      <c r="D117" s="1"/>
      <c r="E117" s="289">
        <f>SUM(E113:E116)</f>
        <v>6523210.4427527729</v>
      </c>
      <c r="F117" s="282" t="s">
        <v>273</v>
      </c>
      <c r="G117" s="1" t="s">
        <v>157</v>
      </c>
      <c r="H117" s="1">
        <f t="shared" ref="H117:H150" si="5">H116+1</f>
        <v>6</v>
      </c>
      <c r="L117"/>
      <c r="M117"/>
      <c r="N117"/>
      <c r="O117"/>
    </row>
    <row r="118" spans="1:15" x14ac:dyDescent="0.25">
      <c r="A118" s="1">
        <f t="shared" si="4"/>
        <v>7</v>
      </c>
      <c r="C118" s="1"/>
      <c r="D118" s="1"/>
      <c r="E118" s="83"/>
      <c r="G118" s="1"/>
      <c r="H118" s="1">
        <f t="shared" si="5"/>
        <v>7</v>
      </c>
      <c r="L118"/>
      <c r="M118"/>
      <c r="N118"/>
      <c r="O118"/>
    </row>
    <row r="119" spans="1:15" x14ac:dyDescent="0.25">
      <c r="A119" s="1">
        <f t="shared" si="4"/>
        <v>8</v>
      </c>
      <c r="B119" s="102" t="s">
        <v>158</v>
      </c>
      <c r="C119" s="1"/>
      <c r="D119" s="1"/>
      <c r="E119" s="83"/>
      <c r="G119" s="1"/>
      <c r="H119" s="1">
        <f t="shared" si="5"/>
        <v>8</v>
      </c>
      <c r="L119"/>
      <c r="M119"/>
      <c r="N119"/>
      <c r="O119"/>
    </row>
    <row r="120" spans="1:15" x14ac:dyDescent="0.25">
      <c r="A120" s="1">
        <f t="shared" si="4"/>
        <v>9</v>
      </c>
      <c r="B120" s="41" t="s">
        <v>159</v>
      </c>
      <c r="C120" s="1"/>
      <c r="D120" s="1"/>
      <c r="E120" s="43">
        <v>0</v>
      </c>
      <c r="F120" s="82"/>
      <c r="G120" s="1" t="s">
        <v>160</v>
      </c>
      <c r="H120" s="1">
        <f t="shared" si="5"/>
        <v>9</v>
      </c>
      <c r="J120" s="27"/>
      <c r="L120"/>
      <c r="M120"/>
      <c r="N120"/>
      <c r="O120"/>
    </row>
    <row r="121" spans="1:15" x14ac:dyDescent="0.25">
      <c r="A121" s="1">
        <f t="shared" si="4"/>
        <v>10</v>
      </c>
      <c r="B121" s="41" t="s">
        <v>161</v>
      </c>
      <c r="C121" s="1"/>
      <c r="D121" s="1"/>
      <c r="E121" s="185">
        <v>0</v>
      </c>
      <c r="G121" s="1" t="s">
        <v>162</v>
      </c>
      <c r="H121" s="1">
        <f t="shared" si="5"/>
        <v>10</v>
      </c>
      <c r="L121"/>
      <c r="M121"/>
      <c r="N121"/>
      <c r="O121"/>
    </row>
    <row r="122" spans="1:15" x14ac:dyDescent="0.25">
      <c r="A122" s="1">
        <f t="shared" si="4"/>
        <v>11</v>
      </c>
      <c r="B122" s="41" t="s">
        <v>163</v>
      </c>
      <c r="C122" s="1"/>
      <c r="D122" s="1"/>
      <c r="E122" s="107">
        <f>SUM(E120:E121)</f>
        <v>0</v>
      </c>
      <c r="F122" s="82"/>
      <c r="G122" s="1" t="s">
        <v>164</v>
      </c>
      <c r="H122" s="1">
        <f t="shared" si="5"/>
        <v>11</v>
      </c>
      <c r="L122"/>
      <c r="M122"/>
      <c r="N122"/>
      <c r="O122"/>
    </row>
    <row r="123" spans="1:15" x14ac:dyDescent="0.25">
      <c r="A123" s="1">
        <f t="shared" si="4"/>
        <v>12</v>
      </c>
      <c r="B123" s="41"/>
      <c r="C123" s="1"/>
      <c r="D123" s="1"/>
      <c r="E123" s="90"/>
      <c r="G123" s="1"/>
      <c r="H123" s="1">
        <f t="shared" si="5"/>
        <v>12</v>
      </c>
      <c r="L123"/>
      <c r="M123"/>
      <c r="N123"/>
      <c r="O123"/>
    </row>
    <row r="124" spans="1:15" x14ac:dyDescent="0.25">
      <c r="A124" s="1">
        <f t="shared" si="4"/>
        <v>13</v>
      </c>
      <c r="B124" s="102" t="s">
        <v>165</v>
      </c>
      <c r="E124" s="83"/>
      <c r="G124" s="1"/>
      <c r="H124" s="1">
        <f t="shared" si="5"/>
        <v>13</v>
      </c>
      <c r="L124"/>
      <c r="M124"/>
      <c r="N124"/>
      <c r="O124"/>
    </row>
    <row r="125" spans="1:15" ht="18.75" x14ac:dyDescent="0.25">
      <c r="A125" s="1">
        <f t="shared" si="4"/>
        <v>14</v>
      </c>
      <c r="B125" s="3" t="s">
        <v>166</v>
      </c>
      <c r="C125" s="1"/>
      <c r="D125" s="1"/>
      <c r="E125" s="46">
        <v>-1140267.769910471</v>
      </c>
      <c r="G125" s="1" t="s">
        <v>406</v>
      </c>
      <c r="H125" s="1">
        <f t="shared" si="5"/>
        <v>14</v>
      </c>
      <c r="J125" s="273"/>
      <c r="L125"/>
      <c r="M125"/>
      <c r="N125"/>
      <c r="O125"/>
    </row>
    <row r="126" spans="1:15" x14ac:dyDescent="0.25">
      <c r="A126" s="1">
        <f t="shared" si="4"/>
        <v>15</v>
      </c>
      <c r="B126" s="3" t="s">
        <v>167</v>
      </c>
      <c r="C126" s="1"/>
      <c r="D126" s="1"/>
      <c r="E126" s="79">
        <v>0</v>
      </c>
      <c r="G126" s="1" t="s">
        <v>168</v>
      </c>
      <c r="H126" s="1">
        <f t="shared" si="5"/>
        <v>15</v>
      </c>
      <c r="J126" s="273"/>
      <c r="L126"/>
      <c r="M126"/>
      <c r="N126"/>
      <c r="O126"/>
    </row>
    <row r="127" spans="1:15" x14ac:dyDescent="0.25">
      <c r="A127" s="1">
        <f t="shared" si="4"/>
        <v>16</v>
      </c>
      <c r="B127" s="41" t="s">
        <v>169</v>
      </c>
      <c r="C127" s="1"/>
      <c r="D127" s="1"/>
      <c r="E127" s="106">
        <f>SUM(E125:E126)</f>
        <v>-1140267.769910471</v>
      </c>
      <c r="G127" s="1" t="s">
        <v>170</v>
      </c>
      <c r="H127" s="1">
        <f t="shared" si="5"/>
        <v>16</v>
      </c>
      <c r="J127" s="18"/>
      <c r="L127"/>
      <c r="M127"/>
      <c r="N127"/>
      <c r="O127"/>
    </row>
    <row r="128" spans="1:15" x14ac:dyDescent="0.25">
      <c r="A128" s="1">
        <f t="shared" si="4"/>
        <v>17</v>
      </c>
      <c r="C128" s="1"/>
      <c r="D128" s="1"/>
      <c r="E128" s="78"/>
      <c r="G128" s="1"/>
      <c r="H128" s="1">
        <f t="shared" si="5"/>
        <v>17</v>
      </c>
      <c r="L128"/>
      <c r="M128"/>
      <c r="N128"/>
      <c r="O128"/>
    </row>
    <row r="129" spans="1:15" x14ac:dyDescent="0.25">
      <c r="A129" s="1">
        <f t="shared" si="4"/>
        <v>18</v>
      </c>
      <c r="B129" s="102" t="s">
        <v>171</v>
      </c>
      <c r="C129" s="1"/>
      <c r="D129" s="1"/>
      <c r="E129" s="78"/>
      <c r="G129" s="1"/>
      <c r="H129" s="1">
        <f t="shared" si="5"/>
        <v>18</v>
      </c>
      <c r="L129"/>
      <c r="M129"/>
      <c r="N129"/>
      <c r="O129"/>
    </row>
    <row r="130" spans="1:15" x14ac:dyDescent="0.25">
      <c r="A130" s="1">
        <f t="shared" si="4"/>
        <v>19</v>
      </c>
      <c r="B130" s="41" t="s">
        <v>172</v>
      </c>
      <c r="C130" s="1"/>
      <c r="D130" s="1"/>
      <c r="E130" s="103">
        <v>58386.388307458947</v>
      </c>
      <c r="F130" s="82"/>
      <c r="G130" s="1" t="s">
        <v>407</v>
      </c>
      <c r="H130" s="1">
        <f t="shared" si="5"/>
        <v>19</v>
      </c>
      <c r="L130"/>
      <c r="M130"/>
      <c r="N130"/>
      <c r="O130"/>
    </row>
    <row r="131" spans="1:15" x14ac:dyDescent="0.25">
      <c r="A131" s="1">
        <f t="shared" si="4"/>
        <v>20</v>
      </c>
      <c r="B131" s="41" t="s">
        <v>173</v>
      </c>
      <c r="C131" s="1"/>
      <c r="D131" s="1"/>
      <c r="E131" s="104">
        <v>42132.851178335695</v>
      </c>
      <c r="F131" s="82"/>
      <c r="G131" s="1" t="s">
        <v>408</v>
      </c>
      <c r="H131" s="1">
        <f t="shared" si="5"/>
        <v>20</v>
      </c>
      <c r="L131"/>
      <c r="M131"/>
      <c r="N131"/>
      <c r="O131"/>
    </row>
    <row r="132" spans="1:15" x14ac:dyDescent="0.25">
      <c r="A132" s="1">
        <f t="shared" si="4"/>
        <v>21</v>
      </c>
      <c r="B132" s="41" t="s">
        <v>174</v>
      </c>
      <c r="C132" s="1"/>
      <c r="D132" s="1"/>
      <c r="E132" s="105">
        <v>28809.361397441011</v>
      </c>
      <c r="F132" s="5"/>
      <c r="G132" s="1" t="s">
        <v>409</v>
      </c>
      <c r="H132" s="1">
        <f t="shared" si="5"/>
        <v>21</v>
      </c>
      <c r="L132"/>
      <c r="M132"/>
      <c r="N132"/>
      <c r="O132"/>
    </row>
    <row r="133" spans="1:15" x14ac:dyDescent="0.25">
      <c r="A133" s="1">
        <f t="shared" si="4"/>
        <v>22</v>
      </c>
      <c r="B133" s="41" t="s">
        <v>175</v>
      </c>
      <c r="E133" s="106">
        <f>SUM(E130:E132)</f>
        <v>129328.60088323566</v>
      </c>
      <c r="F133" s="5"/>
      <c r="G133" s="1" t="s">
        <v>176</v>
      </c>
      <c r="H133" s="1">
        <f t="shared" si="5"/>
        <v>22</v>
      </c>
      <c r="L133"/>
      <c r="M133"/>
      <c r="N133"/>
      <c r="O133"/>
    </row>
    <row r="134" spans="1:15" x14ac:dyDescent="0.25">
      <c r="A134" s="1">
        <f t="shared" si="4"/>
        <v>23</v>
      </c>
      <c r="B134" s="41"/>
      <c r="E134" s="83"/>
      <c r="G134" s="1"/>
      <c r="H134" s="1">
        <f t="shared" si="5"/>
        <v>23</v>
      </c>
      <c r="L134"/>
      <c r="M134"/>
      <c r="N134"/>
      <c r="O134"/>
    </row>
    <row r="135" spans="1:15" x14ac:dyDescent="0.25">
      <c r="A135" s="1">
        <f t="shared" si="4"/>
        <v>24</v>
      </c>
      <c r="B135" s="260" t="s">
        <v>177</v>
      </c>
      <c r="E135" s="274">
        <v>0</v>
      </c>
      <c r="G135" s="259" t="s">
        <v>410</v>
      </c>
      <c r="H135" s="1">
        <f t="shared" si="5"/>
        <v>24</v>
      </c>
      <c r="L135"/>
      <c r="M135"/>
      <c r="N135"/>
      <c r="O135"/>
    </row>
    <row r="136" spans="1:15" x14ac:dyDescent="0.25">
      <c r="A136" s="1">
        <f t="shared" si="4"/>
        <v>25</v>
      </c>
      <c r="B136" s="260" t="s">
        <v>178</v>
      </c>
      <c r="E136" s="275">
        <v>-11349.30761086454</v>
      </c>
      <c r="G136" s="259" t="s">
        <v>411</v>
      </c>
      <c r="H136" s="1">
        <f t="shared" si="5"/>
        <v>25</v>
      </c>
      <c r="L136"/>
      <c r="M136"/>
      <c r="N136"/>
      <c r="O136"/>
    </row>
    <row r="137" spans="1:15" x14ac:dyDescent="0.25">
      <c r="A137" s="1">
        <f t="shared" si="4"/>
        <v>26</v>
      </c>
      <c r="B137" s="41"/>
      <c r="E137" s="83"/>
      <c r="G137" s="1"/>
      <c r="H137" s="1">
        <f t="shared" si="5"/>
        <v>26</v>
      </c>
      <c r="J137" s="18"/>
      <c r="L137"/>
      <c r="M137"/>
      <c r="N137"/>
      <c r="O137"/>
    </row>
    <row r="138" spans="1:15" ht="16.5" thickBot="1" x14ac:dyDescent="0.3">
      <c r="A138" s="1">
        <f t="shared" si="4"/>
        <v>27</v>
      </c>
      <c r="B138" s="41" t="s">
        <v>412</v>
      </c>
      <c r="E138" s="290">
        <f>E136+E133+E127+E122+E117</f>
        <v>5500921.9661146728</v>
      </c>
      <c r="F138" s="282" t="s">
        <v>273</v>
      </c>
      <c r="G138" s="259" t="s">
        <v>413</v>
      </c>
      <c r="H138" s="1">
        <f t="shared" si="5"/>
        <v>27</v>
      </c>
      <c r="J138" s="276"/>
      <c r="L138"/>
      <c r="M138"/>
      <c r="N138"/>
      <c r="O138"/>
    </row>
    <row r="139" spans="1:15" ht="16.5" thickTop="1" x14ac:dyDescent="0.25">
      <c r="A139" s="1">
        <f t="shared" si="4"/>
        <v>28</v>
      </c>
      <c r="B139" s="41"/>
      <c r="E139" s="60"/>
      <c r="G139" s="1"/>
      <c r="H139" s="1">
        <f t="shared" si="5"/>
        <v>28</v>
      </c>
      <c r="L139"/>
      <c r="M139"/>
      <c r="N139"/>
      <c r="O139"/>
    </row>
    <row r="140" spans="1:15" ht="18.75" x14ac:dyDescent="0.25">
      <c r="A140" s="1">
        <f t="shared" si="4"/>
        <v>29</v>
      </c>
      <c r="B140" s="75" t="s">
        <v>179</v>
      </c>
      <c r="E140" s="60"/>
      <c r="G140" s="1"/>
      <c r="H140" s="1">
        <f t="shared" si="5"/>
        <v>29</v>
      </c>
      <c r="L140"/>
      <c r="M140"/>
      <c r="N140"/>
      <c r="O140"/>
    </row>
    <row r="141" spans="1:15" x14ac:dyDescent="0.25">
      <c r="A141" s="1">
        <f t="shared" si="4"/>
        <v>30</v>
      </c>
      <c r="B141" s="41" t="s">
        <v>180</v>
      </c>
      <c r="E141" s="46">
        <f>E191</f>
        <v>0</v>
      </c>
      <c r="G141" s="259" t="s">
        <v>181</v>
      </c>
      <c r="H141" s="1">
        <f t="shared" si="5"/>
        <v>30</v>
      </c>
      <c r="L141"/>
      <c r="M141"/>
      <c r="N141"/>
      <c r="O141"/>
    </row>
    <row r="142" spans="1:15" x14ac:dyDescent="0.25">
      <c r="A142" s="1">
        <f t="shared" si="4"/>
        <v>31</v>
      </c>
      <c r="B142" s="41" t="s">
        <v>182</v>
      </c>
      <c r="E142" s="79">
        <v>0</v>
      </c>
      <c r="G142" s="259" t="s">
        <v>183</v>
      </c>
      <c r="H142" s="1">
        <f t="shared" si="5"/>
        <v>31</v>
      </c>
      <c r="J142" s="27"/>
      <c r="L142"/>
      <c r="M142"/>
      <c r="N142"/>
      <c r="O142"/>
    </row>
    <row r="143" spans="1:15" ht="16.5" thickBot="1" x14ac:dyDescent="0.3">
      <c r="A143" s="1">
        <f t="shared" si="4"/>
        <v>32</v>
      </c>
      <c r="B143" s="3" t="s">
        <v>184</v>
      </c>
      <c r="E143" s="63">
        <f>SUM(E141:E142)</f>
        <v>0</v>
      </c>
      <c r="G143" s="259" t="s">
        <v>76</v>
      </c>
      <c r="H143" s="1">
        <f t="shared" si="5"/>
        <v>32</v>
      </c>
      <c r="L143"/>
      <c r="M143"/>
      <c r="N143"/>
      <c r="O143"/>
    </row>
    <row r="144" spans="1:15" ht="16.5" thickTop="1" x14ac:dyDescent="0.25">
      <c r="A144" s="1">
        <f t="shared" si="4"/>
        <v>33</v>
      </c>
      <c r="B144" s="41"/>
      <c r="E144" s="60"/>
      <c r="G144" s="1"/>
      <c r="H144" s="1">
        <f t="shared" si="5"/>
        <v>33</v>
      </c>
      <c r="L144"/>
      <c r="M144"/>
      <c r="N144"/>
      <c r="O144"/>
    </row>
    <row r="145" spans="1:15" ht="18.75" x14ac:dyDescent="0.25">
      <c r="A145" s="1">
        <f t="shared" si="4"/>
        <v>34</v>
      </c>
      <c r="B145" s="75" t="s">
        <v>185</v>
      </c>
      <c r="E145" s="60"/>
      <c r="G145" s="1"/>
      <c r="H145" s="1">
        <f t="shared" si="5"/>
        <v>34</v>
      </c>
      <c r="L145"/>
      <c r="M145"/>
      <c r="N145"/>
      <c r="O145"/>
    </row>
    <row r="146" spans="1:15" x14ac:dyDescent="0.25">
      <c r="A146" s="1">
        <f t="shared" si="4"/>
        <v>35</v>
      </c>
      <c r="B146" s="41" t="s">
        <v>186</v>
      </c>
      <c r="E146" s="46">
        <v>0</v>
      </c>
      <c r="G146" s="259" t="s">
        <v>187</v>
      </c>
      <c r="H146" s="1">
        <f t="shared" si="5"/>
        <v>35</v>
      </c>
      <c r="L146"/>
      <c r="M146"/>
      <c r="N146"/>
      <c r="O146"/>
    </row>
    <row r="147" spans="1:15" x14ac:dyDescent="0.25">
      <c r="A147" s="1">
        <f t="shared" si="4"/>
        <v>36</v>
      </c>
      <c r="B147" s="3" t="s">
        <v>188</v>
      </c>
      <c r="E147" s="80">
        <v>0</v>
      </c>
      <c r="G147" s="259" t="s">
        <v>189</v>
      </c>
      <c r="H147" s="1">
        <f t="shared" si="5"/>
        <v>36</v>
      </c>
      <c r="J147" s="27"/>
      <c r="L147"/>
      <c r="M147"/>
      <c r="N147"/>
      <c r="O147"/>
    </row>
    <row r="148" spans="1:15" ht="16.5" thickBot="1" x14ac:dyDescent="0.3">
      <c r="A148" s="1">
        <f t="shared" si="4"/>
        <v>37</v>
      </c>
      <c r="B148" s="3" t="s">
        <v>190</v>
      </c>
      <c r="E148" s="63">
        <f>SUM(E146:E147)</f>
        <v>0</v>
      </c>
      <c r="G148" s="259" t="s">
        <v>414</v>
      </c>
      <c r="H148" s="1">
        <f t="shared" si="5"/>
        <v>37</v>
      </c>
      <c r="L148"/>
      <c r="M148"/>
      <c r="N148"/>
      <c r="O148"/>
    </row>
    <row r="149" spans="1:15" ht="16.5" thickTop="1" x14ac:dyDescent="0.25">
      <c r="A149" s="1">
        <f t="shared" si="4"/>
        <v>38</v>
      </c>
      <c r="B149" s="41"/>
      <c r="E149" s="60"/>
      <c r="G149" s="1"/>
      <c r="H149" s="1">
        <f t="shared" si="5"/>
        <v>38</v>
      </c>
      <c r="L149"/>
      <c r="M149"/>
      <c r="N149"/>
      <c r="O149"/>
    </row>
    <row r="150" spans="1:15" ht="19.5" thickBot="1" x14ac:dyDescent="0.3">
      <c r="A150" s="1">
        <f t="shared" si="4"/>
        <v>39</v>
      </c>
      <c r="B150" s="75" t="s">
        <v>191</v>
      </c>
      <c r="E150" s="108">
        <v>0</v>
      </c>
      <c r="G150" s="1" t="s">
        <v>192</v>
      </c>
      <c r="H150" s="1">
        <f t="shared" si="5"/>
        <v>39</v>
      </c>
      <c r="L150"/>
      <c r="M150"/>
      <c r="N150"/>
      <c r="O150"/>
    </row>
    <row r="151" spans="1:15" ht="16.5" thickTop="1" x14ac:dyDescent="0.25">
      <c r="B151" s="41"/>
      <c r="E151" s="60"/>
      <c r="G151" s="1"/>
      <c r="L151"/>
      <c r="M151"/>
      <c r="N151"/>
      <c r="O151"/>
    </row>
    <row r="152" spans="1:15" x14ac:dyDescent="0.25">
      <c r="B152" s="41"/>
      <c r="E152" s="60"/>
      <c r="G152" s="1"/>
      <c r="L152"/>
      <c r="M152"/>
      <c r="N152"/>
      <c r="O152"/>
    </row>
    <row r="153" spans="1:15" ht="40.5" customHeight="1" x14ac:dyDescent="0.25">
      <c r="A153" s="279" t="s">
        <v>273</v>
      </c>
      <c r="B153" s="302" t="str">
        <f>B43</f>
        <v>Items in BOLD have changed for AFUDC adjustments resulting from TO6 settlement negotiations and capital related cost adjustments discovered as part of the Transmission Project Review process.</v>
      </c>
      <c r="C153" s="302"/>
      <c r="D153" s="302"/>
      <c r="E153" s="302"/>
      <c r="F153" s="302"/>
      <c r="G153" s="302"/>
      <c r="L153"/>
      <c r="M153"/>
      <c r="N153"/>
      <c r="O153"/>
    </row>
    <row r="154" spans="1:15" ht="18.75" x14ac:dyDescent="0.25">
      <c r="A154" s="91">
        <v>1</v>
      </c>
      <c r="B154" s="41" t="s">
        <v>193</v>
      </c>
      <c r="E154" s="60"/>
      <c r="G154" s="1"/>
      <c r="L154"/>
      <c r="M154"/>
      <c r="N154"/>
      <c r="O154"/>
    </row>
    <row r="155" spans="1:15" ht="18.75" x14ac:dyDescent="0.25">
      <c r="A155" s="91">
        <v>2</v>
      </c>
      <c r="B155" s="3" t="s">
        <v>145</v>
      </c>
      <c r="E155" s="60"/>
      <c r="G155" s="1"/>
      <c r="L155"/>
      <c r="M155"/>
      <c r="N155"/>
      <c r="O155"/>
    </row>
    <row r="156" spans="1:15" x14ac:dyDescent="0.25">
      <c r="B156" s="5"/>
      <c r="E156" s="60"/>
      <c r="G156" s="1"/>
      <c r="L156"/>
      <c r="M156"/>
      <c r="N156"/>
      <c r="O156"/>
    </row>
    <row r="157" spans="1:15" x14ac:dyDescent="0.25">
      <c r="B157" s="5"/>
      <c r="E157" s="60"/>
      <c r="G157" s="1"/>
      <c r="L157"/>
      <c r="M157"/>
      <c r="N157"/>
      <c r="O157"/>
    </row>
    <row r="158" spans="1:15" x14ac:dyDescent="0.25">
      <c r="B158" s="303" t="s">
        <v>0</v>
      </c>
      <c r="C158" s="304"/>
      <c r="D158" s="304"/>
      <c r="E158" s="304"/>
      <c r="F158" s="304"/>
      <c r="G158" s="304"/>
      <c r="L158"/>
      <c r="M158"/>
      <c r="N158"/>
      <c r="O158"/>
    </row>
    <row r="159" spans="1:15" x14ac:dyDescent="0.25">
      <c r="A159" s="1" t="s">
        <v>91</v>
      </c>
      <c r="B159" s="303" t="s">
        <v>92</v>
      </c>
      <c r="C159" s="304"/>
      <c r="D159" s="304"/>
      <c r="E159" s="304"/>
      <c r="F159" s="304"/>
      <c r="G159" s="304"/>
      <c r="L159"/>
      <c r="M159"/>
      <c r="N159"/>
      <c r="O159"/>
    </row>
    <row r="160" spans="1:15" ht="17.25" x14ac:dyDescent="0.25">
      <c r="B160" s="303" t="s">
        <v>375</v>
      </c>
      <c r="C160" s="305"/>
      <c r="D160" s="305"/>
      <c r="E160" s="305"/>
      <c r="F160" s="305"/>
      <c r="G160" s="305"/>
      <c r="L160"/>
      <c r="M160"/>
      <c r="N160"/>
      <c r="O160"/>
    </row>
    <row r="161" spans="1:15" x14ac:dyDescent="0.25">
      <c r="B161" s="306" t="str">
        <f>B5</f>
        <v>For the Base Period &amp; True-Up Period Ending December 31, 2024</v>
      </c>
      <c r="C161" s="307"/>
      <c r="D161" s="307"/>
      <c r="E161" s="307"/>
      <c r="F161" s="307"/>
      <c r="G161" s="307"/>
      <c r="L161"/>
      <c r="M161"/>
      <c r="N161"/>
      <c r="O161"/>
    </row>
    <row r="162" spans="1:15" x14ac:dyDescent="0.25">
      <c r="B162" s="308" t="s">
        <v>3</v>
      </c>
      <c r="C162" s="304"/>
      <c r="D162" s="304"/>
      <c r="E162" s="304"/>
      <c r="F162" s="304"/>
      <c r="G162" s="304"/>
      <c r="L162"/>
      <c r="M162"/>
      <c r="N162"/>
      <c r="O162"/>
    </row>
    <row r="163" spans="1:15" x14ac:dyDescent="0.25">
      <c r="B163" s="28"/>
      <c r="L163"/>
      <c r="M163"/>
      <c r="N163"/>
      <c r="O163"/>
    </row>
    <row r="164" spans="1:15" x14ac:dyDescent="0.25">
      <c r="A164" s="1" t="s">
        <v>4</v>
      </c>
      <c r="E164" s="73"/>
      <c r="G164" s="1"/>
      <c r="H164" s="1" t="s">
        <v>4</v>
      </c>
      <c r="L164"/>
      <c r="M164"/>
      <c r="N164"/>
      <c r="O164"/>
    </row>
    <row r="165" spans="1:15" x14ac:dyDescent="0.25">
      <c r="A165" s="1" t="s">
        <v>6</v>
      </c>
      <c r="B165" s="5" t="s">
        <v>91</v>
      </c>
      <c r="E165" s="74" t="s">
        <v>8</v>
      </c>
      <c r="G165" s="7" t="s">
        <v>9</v>
      </c>
      <c r="H165" s="1" t="s">
        <v>6</v>
      </c>
      <c r="L165"/>
      <c r="M165"/>
      <c r="N165"/>
      <c r="O165"/>
    </row>
    <row r="166" spans="1:15" x14ac:dyDescent="0.25">
      <c r="B166" s="75" t="s">
        <v>194</v>
      </c>
      <c r="E166" s="73"/>
      <c r="G166" s="1"/>
      <c r="L166"/>
      <c r="M166"/>
      <c r="N166"/>
      <c r="O166"/>
    </row>
    <row r="167" spans="1:15" x14ac:dyDescent="0.25">
      <c r="A167" s="1">
        <v>1</v>
      </c>
      <c r="B167" s="102" t="s">
        <v>195</v>
      </c>
      <c r="E167" s="73"/>
      <c r="G167" s="1"/>
      <c r="H167" s="1">
        <f>A167</f>
        <v>1</v>
      </c>
      <c r="L167"/>
      <c r="M167"/>
      <c r="N167"/>
      <c r="O167"/>
    </row>
    <row r="168" spans="1:15" x14ac:dyDescent="0.25">
      <c r="A168" s="1">
        <f t="shared" ref="A168:A191" si="6">A167+1</f>
        <v>2</v>
      </c>
      <c r="B168" s="41" t="s">
        <v>148</v>
      </c>
      <c r="E168" s="278">
        <v>8337932.9361015279</v>
      </c>
      <c r="F168" s="279" t="s">
        <v>273</v>
      </c>
      <c r="G168" s="1" t="s">
        <v>196</v>
      </c>
      <c r="H168" s="1">
        <f t="shared" ref="H168:H191" si="7">H167+1</f>
        <v>2</v>
      </c>
      <c r="J168" s="109"/>
      <c r="L168"/>
      <c r="M168"/>
      <c r="N168"/>
      <c r="O168"/>
    </row>
    <row r="169" spans="1:15" x14ac:dyDescent="0.25">
      <c r="A169" s="1">
        <f t="shared" si="6"/>
        <v>3</v>
      </c>
      <c r="B169" s="41" t="s">
        <v>197</v>
      </c>
      <c r="E169" s="291">
        <v>37374</v>
      </c>
      <c r="F169" s="279" t="s">
        <v>273</v>
      </c>
      <c r="G169" s="1" t="s">
        <v>415</v>
      </c>
      <c r="H169" s="1">
        <f t="shared" si="7"/>
        <v>3</v>
      </c>
      <c r="J169" s="109"/>
      <c r="K169" s="256"/>
      <c r="L169"/>
      <c r="M169"/>
      <c r="N169"/>
      <c r="O169"/>
    </row>
    <row r="170" spans="1:15" x14ac:dyDescent="0.25">
      <c r="A170" s="1">
        <f t="shared" si="6"/>
        <v>4</v>
      </c>
      <c r="B170" s="41" t="s">
        <v>152</v>
      </c>
      <c r="E170" s="291">
        <v>130814</v>
      </c>
      <c r="F170" s="279" t="s">
        <v>273</v>
      </c>
      <c r="G170" s="1" t="s">
        <v>416</v>
      </c>
      <c r="H170" s="1">
        <f t="shared" si="7"/>
        <v>4</v>
      </c>
      <c r="J170" s="109"/>
      <c r="K170" s="256"/>
      <c r="L170"/>
      <c r="M170"/>
      <c r="N170"/>
      <c r="O170"/>
    </row>
    <row r="171" spans="1:15" x14ac:dyDescent="0.25">
      <c r="A171" s="1">
        <f t="shared" si="6"/>
        <v>5</v>
      </c>
      <c r="B171" s="41" t="s">
        <v>154</v>
      </c>
      <c r="C171" s="1"/>
      <c r="D171" s="1"/>
      <c r="E171" s="255">
        <v>389902</v>
      </c>
      <c r="F171" s="279" t="s">
        <v>273</v>
      </c>
      <c r="G171" s="1" t="s">
        <v>417</v>
      </c>
      <c r="H171" s="1">
        <f t="shared" si="7"/>
        <v>5</v>
      </c>
      <c r="K171" s="256"/>
      <c r="L171"/>
      <c r="M171"/>
      <c r="N171"/>
      <c r="O171"/>
    </row>
    <row r="172" spans="1:15" x14ac:dyDescent="0.25">
      <c r="A172" s="1">
        <f t="shared" si="6"/>
        <v>6</v>
      </c>
      <c r="B172" s="41" t="s">
        <v>198</v>
      </c>
      <c r="E172" s="289">
        <f>SUM(E168:E171)</f>
        <v>8896022.9361015279</v>
      </c>
      <c r="F172" s="279" t="s">
        <v>273</v>
      </c>
      <c r="G172" s="1" t="s">
        <v>157</v>
      </c>
      <c r="H172" s="1">
        <f t="shared" si="7"/>
        <v>6</v>
      </c>
      <c r="J172" s="109"/>
      <c r="L172"/>
      <c r="M172"/>
      <c r="N172"/>
      <c r="O172"/>
    </row>
    <row r="173" spans="1:15" x14ac:dyDescent="0.25">
      <c r="A173" s="1">
        <f t="shared" si="6"/>
        <v>7</v>
      </c>
      <c r="C173" s="1"/>
      <c r="D173" s="1"/>
      <c r="E173" s="73"/>
      <c r="G173" s="1"/>
      <c r="H173" s="1">
        <f t="shared" si="7"/>
        <v>7</v>
      </c>
      <c r="L173"/>
      <c r="M173"/>
      <c r="N173"/>
      <c r="O173"/>
    </row>
    <row r="174" spans="1:15" x14ac:dyDescent="0.25">
      <c r="A174" s="1">
        <f t="shared" si="6"/>
        <v>8</v>
      </c>
      <c r="B174" s="10" t="s">
        <v>199</v>
      </c>
      <c r="E174" s="73"/>
      <c r="G174" s="1"/>
      <c r="H174" s="1">
        <f t="shared" si="7"/>
        <v>8</v>
      </c>
      <c r="L174"/>
      <c r="M174"/>
      <c r="N174"/>
      <c r="O174"/>
    </row>
    <row r="175" spans="1:15" x14ac:dyDescent="0.25">
      <c r="A175" s="1">
        <f t="shared" si="6"/>
        <v>9</v>
      </c>
      <c r="B175" s="3" t="s">
        <v>200</v>
      </c>
      <c r="E175" s="278">
        <v>2127974.4933487554</v>
      </c>
      <c r="F175" s="279" t="s">
        <v>273</v>
      </c>
      <c r="G175" s="1" t="s">
        <v>201</v>
      </c>
      <c r="H175" s="1">
        <f t="shared" si="7"/>
        <v>9</v>
      </c>
      <c r="L175"/>
      <c r="M175"/>
      <c r="N175"/>
      <c r="O175"/>
    </row>
    <row r="176" spans="1:15" x14ac:dyDescent="0.25">
      <c r="A176" s="1">
        <f t="shared" si="6"/>
        <v>10</v>
      </c>
      <c r="B176" s="3" t="s">
        <v>202</v>
      </c>
      <c r="E176" s="291">
        <v>17929</v>
      </c>
      <c r="F176" s="279" t="s">
        <v>273</v>
      </c>
      <c r="G176" s="1" t="s">
        <v>418</v>
      </c>
      <c r="H176" s="1">
        <f t="shared" si="7"/>
        <v>10</v>
      </c>
      <c r="K176" s="256"/>
      <c r="L176"/>
      <c r="M176"/>
      <c r="N176"/>
      <c r="O176"/>
    </row>
    <row r="177" spans="1:15" x14ac:dyDescent="0.25">
      <c r="A177" s="1">
        <f t="shared" si="6"/>
        <v>11</v>
      </c>
      <c r="B177" s="3" t="s">
        <v>203</v>
      </c>
      <c r="E177" s="291">
        <v>58210</v>
      </c>
      <c r="F177" s="279" t="s">
        <v>273</v>
      </c>
      <c r="G177" s="1" t="s">
        <v>419</v>
      </c>
      <c r="H177" s="1">
        <f t="shared" si="7"/>
        <v>11</v>
      </c>
      <c r="K177" s="256"/>
      <c r="L177"/>
      <c r="M177"/>
      <c r="N177"/>
      <c r="O177"/>
    </row>
    <row r="178" spans="1:15" x14ac:dyDescent="0.25">
      <c r="A178" s="1">
        <f t="shared" si="6"/>
        <v>12</v>
      </c>
      <c r="B178" s="3" t="s">
        <v>204</v>
      </c>
      <c r="E178" s="255">
        <v>168699</v>
      </c>
      <c r="F178" s="279" t="s">
        <v>273</v>
      </c>
      <c r="G178" s="1" t="s">
        <v>420</v>
      </c>
      <c r="H178" s="1">
        <f t="shared" si="7"/>
        <v>12</v>
      </c>
      <c r="K178" s="256"/>
      <c r="L178"/>
      <c r="M178"/>
      <c r="N178"/>
      <c r="O178"/>
    </row>
    <row r="179" spans="1:15" x14ac:dyDescent="0.25">
      <c r="A179" s="1">
        <f t="shared" si="6"/>
        <v>13</v>
      </c>
      <c r="B179" s="109" t="s">
        <v>205</v>
      </c>
      <c r="C179" s="109"/>
      <c r="D179" s="109"/>
      <c r="E179" s="289">
        <f>SUM(E175:E178)</f>
        <v>2372812.4933487554</v>
      </c>
      <c r="F179" s="279" t="s">
        <v>273</v>
      </c>
      <c r="G179" s="1" t="s">
        <v>206</v>
      </c>
      <c r="H179" s="1">
        <f t="shared" si="7"/>
        <v>13</v>
      </c>
      <c r="L179"/>
      <c r="M179"/>
      <c r="N179"/>
      <c r="O179"/>
    </row>
    <row r="180" spans="1:15" x14ac:dyDescent="0.25">
      <c r="A180" s="1">
        <f t="shared" si="6"/>
        <v>14</v>
      </c>
      <c r="B180" s="109"/>
      <c r="C180" s="109"/>
      <c r="D180" s="109"/>
      <c r="E180" s="78"/>
      <c r="G180" s="1"/>
      <c r="H180" s="1">
        <f t="shared" si="7"/>
        <v>14</v>
      </c>
      <c r="L180"/>
      <c r="M180"/>
      <c r="N180"/>
      <c r="O180"/>
    </row>
    <row r="181" spans="1:15" x14ac:dyDescent="0.25">
      <c r="A181" s="1">
        <f t="shared" si="6"/>
        <v>15</v>
      </c>
      <c r="B181" s="102" t="s">
        <v>147</v>
      </c>
      <c r="C181" s="109"/>
      <c r="D181" s="109"/>
      <c r="E181" s="78"/>
      <c r="G181" s="1"/>
      <c r="H181" s="1">
        <f t="shared" si="7"/>
        <v>15</v>
      </c>
      <c r="L181"/>
      <c r="M181"/>
      <c r="N181"/>
      <c r="O181"/>
    </row>
    <row r="182" spans="1:15" x14ac:dyDescent="0.25">
      <c r="A182" s="1">
        <f t="shared" si="6"/>
        <v>16</v>
      </c>
      <c r="B182" s="41" t="s">
        <v>148</v>
      </c>
      <c r="E182" s="292">
        <f>+E168-E175</f>
        <v>6209958.4427527729</v>
      </c>
      <c r="F182" s="279" t="s">
        <v>273</v>
      </c>
      <c r="G182" s="1" t="s">
        <v>207</v>
      </c>
      <c r="H182" s="1">
        <f t="shared" si="7"/>
        <v>16</v>
      </c>
      <c r="L182"/>
      <c r="M182"/>
      <c r="N182"/>
      <c r="O182"/>
    </row>
    <row r="183" spans="1:15" x14ac:dyDescent="0.25">
      <c r="A183" s="1">
        <f t="shared" si="6"/>
        <v>17</v>
      </c>
      <c r="B183" s="41" t="s">
        <v>150</v>
      </c>
      <c r="E183" s="293">
        <f>+E169-E176</f>
        <v>19445</v>
      </c>
      <c r="F183" s="279" t="s">
        <v>273</v>
      </c>
      <c r="G183" s="1" t="s">
        <v>208</v>
      </c>
      <c r="H183" s="1">
        <f t="shared" si="7"/>
        <v>17</v>
      </c>
      <c r="L183"/>
      <c r="M183"/>
      <c r="N183"/>
      <c r="O183"/>
    </row>
    <row r="184" spans="1:15" x14ac:dyDescent="0.25">
      <c r="A184" s="1">
        <f t="shared" si="6"/>
        <v>18</v>
      </c>
      <c r="B184" s="41" t="s">
        <v>152</v>
      </c>
      <c r="E184" s="293">
        <f>+E170-E177</f>
        <v>72604</v>
      </c>
      <c r="F184" s="279" t="s">
        <v>273</v>
      </c>
      <c r="G184" s="1" t="s">
        <v>209</v>
      </c>
      <c r="H184" s="1">
        <f t="shared" si="7"/>
        <v>18</v>
      </c>
      <c r="L184"/>
      <c r="M184"/>
      <c r="N184"/>
      <c r="O184"/>
    </row>
    <row r="185" spans="1:15" x14ac:dyDescent="0.25">
      <c r="A185" s="1">
        <f t="shared" si="6"/>
        <v>19</v>
      </c>
      <c r="B185" s="41" t="s">
        <v>154</v>
      </c>
      <c r="E185" s="294">
        <f>+E171-E178</f>
        <v>221203</v>
      </c>
      <c r="F185" s="279" t="s">
        <v>273</v>
      </c>
      <c r="G185" s="1" t="s">
        <v>210</v>
      </c>
      <c r="H185" s="1">
        <f t="shared" si="7"/>
        <v>19</v>
      </c>
      <c r="L185"/>
      <c r="M185"/>
      <c r="N185"/>
      <c r="O185"/>
    </row>
    <row r="186" spans="1:15" ht="16.5" thickBot="1" x14ac:dyDescent="0.3">
      <c r="A186" s="1">
        <f t="shared" si="6"/>
        <v>20</v>
      </c>
      <c r="B186" s="3" t="s">
        <v>156</v>
      </c>
      <c r="E186" s="295">
        <f>SUM(E182:E185)</f>
        <v>6523210.4427527729</v>
      </c>
      <c r="F186" s="279" t="s">
        <v>273</v>
      </c>
      <c r="G186" s="1" t="s">
        <v>211</v>
      </c>
      <c r="H186" s="1">
        <f t="shared" si="7"/>
        <v>20</v>
      </c>
      <c r="L186"/>
      <c r="M186"/>
      <c r="N186"/>
      <c r="O186"/>
    </row>
    <row r="187" spans="1:15" ht="16.5" thickTop="1" x14ac:dyDescent="0.25">
      <c r="A187" s="1">
        <f t="shared" si="6"/>
        <v>21</v>
      </c>
      <c r="E187" s="60"/>
      <c r="G187" s="1"/>
      <c r="H187" s="1">
        <f t="shared" si="7"/>
        <v>21</v>
      </c>
      <c r="L187"/>
      <c r="M187"/>
      <c r="N187"/>
      <c r="O187"/>
    </row>
    <row r="188" spans="1:15" ht="18.75" x14ac:dyDescent="0.25">
      <c r="A188" s="1">
        <f t="shared" si="6"/>
        <v>22</v>
      </c>
      <c r="B188" s="75" t="s">
        <v>421</v>
      </c>
      <c r="E188" s="60"/>
      <c r="G188" s="1"/>
      <c r="H188" s="1">
        <f t="shared" si="7"/>
        <v>22</v>
      </c>
      <c r="L188"/>
      <c r="M188"/>
      <c r="N188"/>
      <c r="O188"/>
    </row>
    <row r="189" spans="1:15" x14ac:dyDescent="0.25">
      <c r="A189" s="1">
        <f t="shared" si="6"/>
        <v>23</v>
      </c>
      <c r="B189" s="41" t="s">
        <v>212</v>
      </c>
      <c r="E189" s="46">
        <v>0</v>
      </c>
      <c r="G189" s="1" t="s">
        <v>213</v>
      </c>
      <c r="H189" s="1">
        <f t="shared" si="7"/>
        <v>23</v>
      </c>
      <c r="L189"/>
      <c r="M189"/>
      <c r="N189"/>
      <c r="O189"/>
    </row>
    <row r="190" spans="1:15" x14ac:dyDescent="0.25">
      <c r="A190" s="1">
        <f t="shared" si="6"/>
        <v>24</v>
      </c>
      <c r="B190" s="3" t="s">
        <v>214</v>
      </c>
      <c r="E190" s="80">
        <v>0</v>
      </c>
      <c r="G190" s="1" t="s">
        <v>215</v>
      </c>
      <c r="H190" s="1">
        <f t="shared" si="7"/>
        <v>24</v>
      </c>
      <c r="L190"/>
      <c r="M190"/>
      <c r="N190"/>
      <c r="O190"/>
    </row>
    <row r="191" spans="1:15" ht="16.5" thickBot="1" x14ac:dyDescent="0.3">
      <c r="A191" s="1">
        <f t="shared" si="6"/>
        <v>25</v>
      </c>
      <c r="B191" s="41" t="s">
        <v>216</v>
      </c>
      <c r="E191" s="94">
        <f>E189-E190</f>
        <v>0</v>
      </c>
      <c r="G191" s="1" t="s">
        <v>217</v>
      </c>
      <c r="H191" s="1">
        <f t="shared" si="7"/>
        <v>25</v>
      </c>
      <c r="L191"/>
      <c r="M191"/>
      <c r="N191"/>
      <c r="O191"/>
    </row>
    <row r="192" spans="1:15" ht="16.5" thickTop="1" x14ac:dyDescent="0.25">
      <c r="B192" s="41"/>
      <c r="E192" s="60"/>
      <c r="G192" s="1"/>
      <c r="L192"/>
      <c r="M192"/>
      <c r="N192"/>
      <c r="O192"/>
    </row>
    <row r="193" spans="1:15" x14ac:dyDescent="0.25">
      <c r="B193" s="41"/>
      <c r="E193" s="60"/>
      <c r="G193" s="1"/>
      <c r="L193"/>
      <c r="M193"/>
      <c r="N193"/>
      <c r="O193"/>
    </row>
    <row r="194" spans="1:15" ht="42" customHeight="1" x14ac:dyDescent="0.25">
      <c r="A194" s="279" t="s">
        <v>273</v>
      </c>
      <c r="B194" s="302" t="str">
        <f>B43</f>
        <v>Items in BOLD have changed for AFUDC adjustments resulting from TO6 settlement negotiations and capital related cost adjustments discovered as part of the Transmission Project Review process.</v>
      </c>
      <c r="C194" s="302"/>
      <c r="D194" s="302"/>
      <c r="E194" s="302"/>
      <c r="F194" s="302"/>
      <c r="G194" s="302"/>
      <c r="L194"/>
      <c r="M194"/>
      <c r="N194"/>
      <c r="O194"/>
    </row>
    <row r="195" spans="1:15" ht="18.75" x14ac:dyDescent="0.25">
      <c r="A195" s="91">
        <v>1</v>
      </c>
      <c r="B195" s="3" t="s">
        <v>422</v>
      </c>
      <c r="E195" s="60"/>
      <c r="G195" s="1"/>
      <c r="L195"/>
      <c r="M195"/>
      <c r="N195"/>
      <c r="O195"/>
    </row>
    <row r="196" spans="1:15" x14ac:dyDescent="0.25">
      <c r="E196" s="60"/>
      <c r="G196" s="1"/>
      <c r="L196"/>
      <c r="M196"/>
      <c r="N196"/>
      <c r="O196"/>
    </row>
    <row r="197" spans="1:15" x14ac:dyDescent="0.25">
      <c r="E197" s="60"/>
      <c r="G197" s="1"/>
      <c r="L197"/>
      <c r="M197"/>
      <c r="N197"/>
      <c r="O197"/>
    </row>
    <row r="198" spans="1:15" x14ac:dyDescent="0.25">
      <c r="A198" s="82"/>
      <c r="E198" s="60"/>
      <c r="G198" s="1"/>
      <c r="L198"/>
      <c r="M198"/>
      <c r="N198"/>
      <c r="O198"/>
    </row>
    <row r="199" spans="1:15" x14ac:dyDescent="0.25">
      <c r="E199" s="60"/>
      <c r="G199" s="1"/>
      <c r="J199" s="18"/>
      <c r="L199"/>
      <c r="M199"/>
      <c r="N199"/>
      <c r="O199"/>
    </row>
    <row r="200" spans="1:15" x14ac:dyDescent="0.25">
      <c r="L200"/>
      <c r="M200"/>
      <c r="N200"/>
      <c r="O200"/>
    </row>
    <row r="201" spans="1:15" x14ac:dyDescent="0.25">
      <c r="L201"/>
      <c r="M201"/>
      <c r="N201"/>
      <c r="O201"/>
    </row>
    <row r="202" spans="1:15" x14ac:dyDescent="0.25">
      <c r="L202"/>
      <c r="M202"/>
      <c r="N202"/>
      <c r="O202"/>
    </row>
    <row r="203" spans="1:15" x14ac:dyDescent="0.25">
      <c r="L203"/>
      <c r="M203"/>
      <c r="N203"/>
      <c r="O203"/>
    </row>
    <row r="204" spans="1:15" x14ac:dyDescent="0.25">
      <c r="L204"/>
      <c r="M204"/>
      <c r="N204"/>
      <c r="O204"/>
    </row>
    <row r="205" spans="1:15" x14ac:dyDescent="0.25">
      <c r="L205"/>
      <c r="M205"/>
      <c r="N205"/>
      <c r="O205"/>
    </row>
    <row r="206" spans="1:15" x14ac:dyDescent="0.25">
      <c r="L206"/>
      <c r="M206"/>
      <c r="N206"/>
      <c r="O206"/>
    </row>
    <row r="207" spans="1:15" x14ac:dyDescent="0.25">
      <c r="L207"/>
      <c r="M207"/>
      <c r="N207"/>
      <c r="O207"/>
    </row>
    <row r="208" spans="1:15" x14ac:dyDescent="0.25">
      <c r="L208"/>
      <c r="M208"/>
      <c r="N208"/>
      <c r="O208"/>
    </row>
    <row r="209" spans="12:15" x14ac:dyDescent="0.25">
      <c r="L209"/>
      <c r="M209"/>
      <c r="N209"/>
      <c r="O209"/>
    </row>
    <row r="210" spans="12:15" x14ac:dyDescent="0.25">
      <c r="L210"/>
      <c r="M210"/>
      <c r="N210"/>
      <c r="O210"/>
    </row>
    <row r="211" spans="12:15" x14ac:dyDescent="0.25">
      <c r="L211"/>
      <c r="M211"/>
      <c r="N211"/>
      <c r="O211"/>
    </row>
    <row r="212" spans="12:15" x14ac:dyDescent="0.25">
      <c r="L212"/>
      <c r="M212"/>
      <c r="N212"/>
      <c r="O212"/>
    </row>
  </sheetData>
  <mergeCells count="24">
    <mergeCell ref="B194:G194"/>
    <mergeCell ref="B104:G104"/>
    <mergeCell ref="B2:G2"/>
    <mergeCell ref="B3:G3"/>
    <mergeCell ref="B4:G4"/>
    <mergeCell ref="B5:G5"/>
    <mergeCell ref="B6:G6"/>
    <mergeCell ref="B47:G47"/>
    <mergeCell ref="B43:G43"/>
    <mergeCell ref="B97:G97"/>
    <mergeCell ref="B48:G48"/>
    <mergeCell ref="B49:G49"/>
    <mergeCell ref="B50:G50"/>
    <mergeCell ref="B51:G51"/>
    <mergeCell ref="B103:G103"/>
    <mergeCell ref="B161:G161"/>
    <mergeCell ref="B162:G162"/>
    <mergeCell ref="B105:G105"/>
    <mergeCell ref="B106:G106"/>
    <mergeCell ref="B107:G107"/>
    <mergeCell ref="B158:G158"/>
    <mergeCell ref="B159:G159"/>
    <mergeCell ref="B160:G160"/>
    <mergeCell ref="B153:G153"/>
  </mergeCells>
  <printOptions horizontalCentered="1"/>
  <pageMargins left="0.5" right="0.5" top="0.5" bottom="0.5" header="0.25" footer="0.25"/>
  <pageSetup scale="54" fitToHeight="0" orientation="portrait" r:id="rId1"/>
  <headerFooter scaleWithDoc="0">
    <oddHeader>&amp;C&amp;"Times New Roman,Bold"&amp;8REVISED</oddHeader>
    <oddFooter>&amp;L&amp;A&amp;C&amp;"Times New Roman,Regular"&amp;10Page 3.&amp;P&amp;R&amp;F</oddFooter>
    <evenFooter>&amp;C&amp;"Times New Roman,Regular"&amp;10Page 2 of 3</evenFooter>
    <firstFooter>&amp;C&amp;"Times New Roman,Regular"&amp;10Page 1 of 3</firstFooter>
  </headerFooter>
  <rowBreaks count="4" manualBreakCount="4">
    <brk id="45" max="16383" man="1"/>
    <brk id="101" max="7" man="1"/>
    <brk id="156" max="7" man="1"/>
    <brk id="19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3AB2-454C-4166-A779-8522763DBA6E}">
  <sheetPr>
    <pageSetUpPr fitToPage="1"/>
  </sheetPr>
  <dimension ref="A1:P209"/>
  <sheetViews>
    <sheetView zoomScale="80" zoomScaleNormal="80" workbookViewId="0">
      <selection activeCell="L26" sqref="L26"/>
    </sheetView>
  </sheetViews>
  <sheetFormatPr defaultColWidth="9.28515625" defaultRowHeight="15.75" x14ac:dyDescent="0.25"/>
  <cols>
    <col min="1" max="1" width="5.28515625" style="1" customWidth="1"/>
    <col min="2" max="2" width="80.7109375" style="3" customWidth="1"/>
    <col min="3" max="3" width="10.42578125" style="3" customWidth="1"/>
    <col min="4" max="4" width="1.5703125" style="3" customWidth="1"/>
    <col min="5" max="5" width="16.7109375" style="3" customWidth="1"/>
    <col min="6" max="6" width="1.5703125" style="3" customWidth="1"/>
    <col min="7" max="7" width="51.42578125" style="3" customWidth="1"/>
    <col min="8" max="9" width="5.28515625" style="1" customWidth="1"/>
    <col min="10" max="10" width="11" style="3" customWidth="1"/>
    <col min="11" max="11" width="9.28515625" style="3"/>
    <col min="12" max="12" width="22.140625" style="3" bestFit="1" customWidth="1"/>
    <col min="13" max="13" width="2" style="3" customWidth="1"/>
    <col min="14" max="14" width="19.140625" style="3" customWidth="1"/>
    <col min="15" max="15" width="10.5703125" style="3" bestFit="1" customWidth="1"/>
    <col min="16" max="16384" width="9.28515625" style="3"/>
  </cols>
  <sheetData>
    <row r="1" spans="1:15" x14ac:dyDescent="0.25">
      <c r="A1" s="184" t="s">
        <v>424</v>
      </c>
    </row>
    <row r="3" spans="1:15" x14ac:dyDescent="0.25">
      <c r="B3" s="303" t="s">
        <v>0</v>
      </c>
      <c r="C3" s="304"/>
      <c r="D3" s="304"/>
      <c r="E3" s="304"/>
      <c r="F3" s="304"/>
      <c r="G3" s="304"/>
    </row>
    <row r="4" spans="1:15" x14ac:dyDescent="0.25">
      <c r="A4" s="1" t="s">
        <v>91</v>
      </c>
      <c r="B4" s="303" t="s">
        <v>92</v>
      </c>
      <c r="C4" s="304"/>
      <c r="D4" s="304"/>
      <c r="E4" s="304"/>
      <c r="F4" s="304"/>
      <c r="G4" s="304"/>
    </row>
    <row r="5" spans="1:15" ht="17.25" x14ac:dyDescent="0.25">
      <c r="B5" s="303" t="s">
        <v>375</v>
      </c>
      <c r="C5" s="305"/>
      <c r="D5" s="305"/>
      <c r="E5" s="305"/>
      <c r="F5" s="305"/>
      <c r="G5" s="305"/>
    </row>
    <row r="6" spans="1:15" x14ac:dyDescent="0.25">
      <c r="B6" s="309" t="s">
        <v>93</v>
      </c>
      <c r="C6" s="309"/>
      <c r="D6" s="309"/>
      <c r="E6" s="309"/>
      <c r="F6" s="309"/>
      <c r="G6" s="309"/>
    </row>
    <row r="7" spans="1:15" x14ac:dyDescent="0.25">
      <c r="B7" s="308" t="s">
        <v>3</v>
      </c>
      <c r="C7" s="304"/>
      <c r="D7" s="304"/>
      <c r="E7" s="304"/>
      <c r="F7" s="304"/>
      <c r="G7" s="304"/>
    </row>
    <row r="8" spans="1:15" x14ac:dyDescent="0.25">
      <c r="B8" s="4"/>
      <c r="C8" s="5"/>
      <c r="D8" s="5"/>
      <c r="E8" s="5"/>
      <c r="F8" s="5"/>
      <c r="G8" s="5"/>
    </row>
    <row r="9" spans="1:15" x14ac:dyDescent="0.25">
      <c r="A9" s="1" t="s">
        <v>4</v>
      </c>
      <c r="E9" s="73"/>
      <c r="G9" s="1"/>
      <c r="H9" s="1" t="s">
        <v>4</v>
      </c>
      <c r="L9"/>
      <c r="M9"/>
      <c r="N9"/>
      <c r="O9"/>
    </row>
    <row r="10" spans="1:15" x14ac:dyDescent="0.25">
      <c r="A10" s="1" t="s">
        <v>6</v>
      </c>
      <c r="B10" s="5" t="s">
        <v>91</v>
      </c>
      <c r="E10" s="74" t="s">
        <v>280</v>
      </c>
      <c r="G10" s="7" t="s">
        <v>9</v>
      </c>
      <c r="H10" s="1" t="s">
        <v>6</v>
      </c>
      <c r="L10"/>
      <c r="M10"/>
      <c r="N10"/>
      <c r="O10"/>
    </row>
    <row r="11" spans="1:15" x14ac:dyDescent="0.25">
      <c r="B11" s="75" t="s">
        <v>376</v>
      </c>
      <c r="C11" s="254"/>
      <c r="D11" s="254"/>
      <c r="E11" s="73"/>
      <c r="G11" s="1"/>
      <c r="L11"/>
      <c r="M11"/>
      <c r="N11"/>
      <c r="O11"/>
    </row>
    <row r="12" spans="1:15" x14ac:dyDescent="0.25">
      <c r="A12" s="1">
        <f t="shared" ref="A12:A75" si="0">A11+1</f>
        <v>1</v>
      </c>
      <c r="B12" s="41" t="s">
        <v>94</v>
      </c>
      <c r="C12" s="77"/>
      <c r="D12" s="77"/>
      <c r="E12" s="46">
        <v>130520.31277999998</v>
      </c>
      <c r="G12" s="1" t="s">
        <v>377</v>
      </c>
      <c r="H12" s="1">
        <f>H11+1</f>
        <v>1</v>
      </c>
      <c r="J12" s="1"/>
      <c r="L12"/>
      <c r="M12"/>
      <c r="N12"/>
      <c r="O12"/>
    </row>
    <row r="13" spans="1:15" x14ac:dyDescent="0.25">
      <c r="A13" s="1">
        <f t="shared" si="0"/>
        <v>2</v>
      </c>
      <c r="B13" s="41" t="s">
        <v>91</v>
      </c>
      <c r="C13" s="77"/>
      <c r="D13" s="77"/>
      <c r="E13" s="78" t="s">
        <v>91</v>
      </c>
      <c r="G13" s="1"/>
      <c r="H13" s="1">
        <f>H12+1</f>
        <v>2</v>
      </c>
      <c r="J13" s="1"/>
      <c r="L13"/>
      <c r="M13"/>
      <c r="N13"/>
      <c r="O13"/>
    </row>
    <row r="14" spans="1:15" x14ac:dyDescent="0.25">
      <c r="A14" s="1">
        <f t="shared" si="0"/>
        <v>3</v>
      </c>
      <c r="B14" s="41" t="s">
        <v>95</v>
      </c>
      <c r="C14" s="77"/>
      <c r="D14" s="77"/>
      <c r="E14" s="79">
        <v>99954.578399528094</v>
      </c>
      <c r="F14" s="5"/>
      <c r="G14" s="1" t="s">
        <v>378</v>
      </c>
      <c r="H14" s="1">
        <f>H13+1</f>
        <v>3</v>
      </c>
      <c r="J14" s="1"/>
      <c r="L14"/>
      <c r="M14"/>
      <c r="N14"/>
      <c r="O14"/>
    </row>
    <row r="15" spans="1:15" x14ac:dyDescent="0.25">
      <c r="A15" s="1">
        <f t="shared" si="0"/>
        <v>4</v>
      </c>
      <c r="B15" s="41"/>
      <c r="C15" s="77"/>
      <c r="D15" s="77"/>
      <c r="E15" s="78"/>
      <c r="F15" s="5"/>
      <c r="G15" s="1"/>
      <c r="H15" s="1">
        <f t="shared" ref="H15:H69" si="1">H14+1</f>
        <v>4</v>
      </c>
      <c r="J15" s="1"/>
      <c r="L15"/>
      <c r="M15"/>
      <c r="N15"/>
      <c r="O15"/>
    </row>
    <row r="16" spans="1:15" x14ac:dyDescent="0.25">
      <c r="A16" s="1">
        <f t="shared" si="0"/>
        <v>5</v>
      </c>
      <c r="B16" s="41" t="s">
        <v>96</v>
      </c>
      <c r="C16" s="77"/>
      <c r="D16" s="77"/>
      <c r="E16" s="255">
        <v>0</v>
      </c>
      <c r="G16" s="1" t="s">
        <v>379</v>
      </c>
      <c r="H16" s="1">
        <f t="shared" si="1"/>
        <v>5</v>
      </c>
      <c r="J16" s="256"/>
      <c r="K16" s="16"/>
      <c r="L16"/>
      <c r="M16"/>
      <c r="N16"/>
      <c r="O16"/>
    </row>
    <row r="17" spans="1:16" x14ac:dyDescent="0.25">
      <c r="A17" s="1">
        <f t="shared" si="0"/>
        <v>6</v>
      </c>
      <c r="B17" s="41" t="s">
        <v>97</v>
      </c>
      <c r="C17" s="77"/>
      <c r="D17" s="77"/>
      <c r="E17" s="70">
        <f>E12+E14+E16</f>
        <v>230474.89117952809</v>
      </c>
      <c r="F17" s="5"/>
      <c r="G17" s="1" t="s">
        <v>98</v>
      </c>
      <c r="H17" s="1">
        <f t="shared" si="1"/>
        <v>6</v>
      </c>
      <c r="J17" s="1"/>
      <c r="L17"/>
      <c r="M17"/>
      <c r="N17"/>
      <c r="O17"/>
    </row>
    <row r="18" spans="1:16" x14ac:dyDescent="0.25">
      <c r="A18" s="1">
        <f t="shared" si="0"/>
        <v>7</v>
      </c>
      <c r="E18" s="19"/>
      <c r="G18" s="1"/>
      <c r="H18" s="1">
        <f t="shared" si="1"/>
        <v>7</v>
      </c>
      <c r="J18" s="1"/>
      <c r="L18"/>
      <c r="M18"/>
      <c r="N18"/>
      <c r="O18"/>
    </row>
    <row r="19" spans="1:16" x14ac:dyDescent="0.25">
      <c r="A19" s="1">
        <f t="shared" si="0"/>
        <v>8</v>
      </c>
      <c r="B19" s="3" t="s">
        <v>99</v>
      </c>
      <c r="C19" s="77"/>
      <c r="D19" s="77"/>
      <c r="E19" s="81">
        <v>299228.83676891559</v>
      </c>
      <c r="F19" s="39"/>
      <c r="G19" s="1" t="s">
        <v>380</v>
      </c>
      <c r="H19" s="1">
        <f t="shared" si="1"/>
        <v>8</v>
      </c>
      <c r="J19" s="256"/>
      <c r="K19" s="16"/>
      <c r="L19"/>
      <c r="M19"/>
      <c r="N19"/>
      <c r="O19"/>
    </row>
    <row r="20" spans="1:16" x14ac:dyDescent="0.25">
      <c r="A20" s="1">
        <f t="shared" si="0"/>
        <v>9</v>
      </c>
      <c r="E20" s="83"/>
      <c r="G20" s="2"/>
      <c r="H20" s="1">
        <f t="shared" si="1"/>
        <v>9</v>
      </c>
      <c r="L20"/>
      <c r="M20"/>
      <c r="N20"/>
      <c r="O20"/>
    </row>
    <row r="21" spans="1:16" ht="18.75" x14ac:dyDescent="0.25">
      <c r="A21" s="1">
        <f t="shared" si="0"/>
        <v>10</v>
      </c>
      <c r="B21" s="257" t="s">
        <v>100</v>
      </c>
      <c r="E21" s="258">
        <v>0</v>
      </c>
      <c r="G21" s="1" t="s">
        <v>381</v>
      </c>
      <c r="H21" s="1">
        <f t="shared" si="1"/>
        <v>10</v>
      </c>
      <c r="J21" s="256"/>
      <c r="K21" s="16"/>
      <c r="L21"/>
      <c r="M21"/>
      <c r="N21"/>
      <c r="O21"/>
    </row>
    <row r="22" spans="1:16" x14ac:dyDescent="0.25">
      <c r="A22" s="1">
        <f t="shared" si="0"/>
        <v>11</v>
      </c>
      <c r="E22" s="83"/>
      <c r="G22" s="2"/>
      <c r="H22" s="1">
        <f t="shared" si="1"/>
        <v>11</v>
      </c>
      <c r="J22" s="1"/>
      <c r="L22"/>
      <c r="M22"/>
      <c r="N22"/>
      <c r="O22"/>
    </row>
    <row r="23" spans="1:16" x14ac:dyDescent="0.25">
      <c r="A23" s="1">
        <f t="shared" si="0"/>
        <v>12</v>
      </c>
      <c r="B23" s="3" t="s">
        <v>101</v>
      </c>
      <c r="C23" s="77"/>
      <c r="D23" s="77"/>
      <c r="E23" s="79">
        <v>77285.37840720253</v>
      </c>
      <c r="G23" s="1" t="s">
        <v>382</v>
      </c>
      <c r="H23" s="1">
        <f t="shared" si="1"/>
        <v>12</v>
      </c>
      <c r="J23" s="256"/>
      <c r="K23" s="16"/>
      <c r="L23"/>
      <c r="M23"/>
      <c r="N23"/>
      <c r="O23"/>
    </row>
    <row r="24" spans="1:16" x14ac:dyDescent="0.25">
      <c r="A24" s="1">
        <f t="shared" si="0"/>
        <v>13</v>
      </c>
      <c r="B24" s="41"/>
      <c r="C24" s="77"/>
      <c r="D24" s="77"/>
      <c r="E24" s="78"/>
      <c r="G24" s="2"/>
      <c r="H24" s="1">
        <f t="shared" si="1"/>
        <v>13</v>
      </c>
      <c r="J24" s="1"/>
      <c r="L24"/>
      <c r="M24"/>
      <c r="N24"/>
      <c r="O24"/>
    </row>
    <row r="25" spans="1:16" x14ac:dyDescent="0.25">
      <c r="A25" s="1">
        <f t="shared" si="0"/>
        <v>14</v>
      </c>
      <c r="B25" s="3" t="s">
        <v>102</v>
      </c>
      <c r="C25" s="77"/>
      <c r="D25" s="77"/>
      <c r="E25" s="80">
        <v>4116.8705307113805</v>
      </c>
      <c r="G25" s="1" t="s">
        <v>383</v>
      </c>
      <c r="H25" s="1">
        <f t="shared" si="1"/>
        <v>14</v>
      </c>
      <c r="J25" s="256"/>
      <c r="K25" s="16"/>
      <c r="L25"/>
      <c r="M25"/>
      <c r="N25"/>
      <c r="O25"/>
    </row>
    <row r="26" spans="1:16" x14ac:dyDescent="0.25">
      <c r="A26" s="1">
        <f t="shared" si="0"/>
        <v>15</v>
      </c>
      <c r="B26" s="41" t="s">
        <v>103</v>
      </c>
      <c r="C26" s="77"/>
      <c r="D26" s="77"/>
      <c r="E26" s="70">
        <f>SUM(E17:E25)</f>
        <v>611105.97688635765</v>
      </c>
      <c r="F26" s="5"/>
      <c r="G26" s="259" t="s">
        <v>104</v>
      </c>
      <c r="H26" s="1">
        <f t="shared" si="1"/>
        <v>15</v>
      </c>
      <c r="J26" s="1"/>
      <c r="L26"/>
      <c r="M26"/>
      <c r="N26"/>
      <c r="O26"/>
    </row>
    <row r="27" spans="1:16" x14ac:dyDescent="0.25">
      <c r="A27" s="1">
        <f t="shared" si="0"/>
        <v>16</v>
      </c>
      <c r="B27" s="41"/>
      <c r="C27" s="77"/>
      <c r="D27" s="77"/>
      <c r="E27" s="85"/>
      <c r="G27" s="1"/>
      <c r="H27" s="1">
        <f t="shared" si="1"/>
        <v>16</v>
      </c>
      <c r="J27" s="1"/>
      <c r="L27"/>
      <c r="M27"/>
      <c r="N27"/>
      <c r="O27"/>
    </row>
    <row r="28" spans="1:16" ht="18.75" x14ac:dyDescent="0.25">
      <c r="A28" s="1">
        <f t="shared" si="0"/>
        <v>17</v>
      </c>
      <c r="B28" s="260" t="s">
        <v>105</v>
      </c>
      <c r="C28" s="77"/>
      <c r="D28" s="78"/>
      <c r="E28" s="61">
        <v>9.4979106623422849E-2</v>
      </c>
      <c r="F28" s="5"/>
      <c r="G28" s="259" t="s">
        <v>384</v>
      </c>
      <c r="H28" s="1">
        <f t="shared" si="1"/>
        <v>17</v>
      </c>
      <c r="J28" s="1"/>
      <c r="L28"/>
      <c r="M28"/>
      <c r="N28"/>
      <c r="O28"/>
    </row>
    <row r="29" spans="1:16" x14ac:dyDescent="0.25">
      <c r="A29" s="1">
        <f t="shared" si="0"/>
        <v>18</v>
      </c>
      <c r="B29" s="260" t="s">
        <v>106</v>
      </c>
      <c r="C29" s="77"/>
      <c r="D29" s="77"/>
      <c r="E29" s="261">
        <f>E137</f>
        <v>5513611.1275644703</v>
      </c>
      <c r="F29" s="5"/>
      <c r="G29" s="259" t="s">
        <v>385</v>
      </c>
      <c r="H29" s="1">
        <f t="shared" si="1"/>
        <v>18</v>
      </c>
      <c r="J29" s="256"/>
      <c r="K29" s="16"/>
      <c r="L29"/>
      <c r="M29"/>
      <c r="N29"/>
      <c r="O29"/>
    </row>
    <row r="30" spans="1:16" x14ac:dyDescent="0.25">
      <c r="A30" s="1">
        <f t="shared" si="0"/>
        <v>19</v>
      </c>
      <c r="B30" s="257" t="s">
        <v>107</v>
      </c>
      <c r="E30" s="262">
        <f>E28*E29</f>
        <v>523677.85916503653</v>
      </c>
      <c r="F30" s="5"/>
      <c r="G30" s="259" t="s">
        <v>108</v>
      </c>
      <c r="H30" s="1">
        <f t="shared" si="1"/>
        <v>19</v>
      </c>
      <c r="J30" s="1"/>
      <c r="K30" s="16"/>
      <c r="L30"/>
      <c r="M30"/>
      <c r="N30"/>
      <c r="O30"/>
      <c r="P30" s="16"/>
    </row>
    <row r="31" spans="1:16" x14ac:dyDescent="0.25">
      <c r="A31" s="1">
        <f t="shared" si="0"/>
        <v>20</v>
      </c>
      <c r="B31" s="257"/>
      <c r="E31" s="60"/>
      <c r="F31" s="5"/>
      <c r="G31" s="259"/>
      <c r="H31" s="1">
        <f t="shared" si="1"/>
        <v>20</v>
      </c>
      <c r="J31" s="1"/>
      <c r="L31"/>
      <c r="M31"/>
      <c r="N31"/>
      <c r="O31"/>
      <c r="P31" s="16"/>
    </row>
    <row r="32" spans="1:16" ht="18.75" x14ac:dyDescent="0.25">
      <c r="A32" s="1">
        <f t="shared" si="0"/>
        <v>21</v>
      </c>
      <c r="B32" s="260" t="s">
        <v>109</v>
      </c>
      <c r="E32" s="263">
        <v>0</v>
      </c>
      <c r="F32" s="5"/>
      <c r="G32" s="259" t="s">
        <v>386</v>
      </c>
      <c r="H32" s="1">
        <f t="shared" si="1"/>
        <v>21</v>
      </c>
      <c r="J32" s="1"/>
      <c r="L32"/>
      <c r="M32"/>
      <c r="N32"/>
      <c r="O32"/>
    </row>
    <row r="33" spans="1:15" x14ac:dyDescent="0.25">
      <c r="A33" s="1">
        <f t="shared" si="0"/>
        <v>22</v>
      </c>
      <c r="B33" s="260" t="s">
        <v>106</v>
      </c>
      <c r="E33" s="261">
        <f>E137-E120</f>
        <v>5513611.1275644703</v>
      </c>
      <c r="F33" s="5"/>
      <c r="G33" s="259" t="s">
        <v>387</v>
      </c>
      <c r="H33" s="1">
        <f t="shared" si="1"/>
        <v>22</v>
      </c>
      <c r="J33" s="1"/>
      <c r="L33"/>
      <c r="M33"/>
      <c r="N33"/>
      <c r="O33"/>
    </row>
    <row r="34" spans="1:15" x14ac:dyDescent="0.25">
      <c r="A34" s="1">
        <f t="shared" si="0"/>
        <v>23</v>
      </c>
      <c r="B34" s="257" t="s">
        <v>110</v>
      </c>
      <c r="E34" s="60">
        <f>E32*E33</f>
        <v>0</v>
      </c>
      <c r="F34" s="5"/>
      <c r="G34" s="259" t="s">
        <v>111</v>
      </c>
      <c r="H34" s="1">
        <f t="shared" si="1"/>
        <v>23</v>
      </c>
      <c r="J34" s="1"/>
      <c r="K34" s="16"/>
      <c r="L34"/>
      <c r="M34"/>
      <c r="N34"/>
      <c r="O34"/>
    </row>
    <row r="35" spans="1:15" x14ac:dyDescent="0.25">
      <c r="A35" s="1">
        <f t="shared" si="0"/>
        <v>24</v>
      </c>
      <c r="B35" s="41"/>
      <c r="C35" s="77"/>
      <c r="D35" s="77"/>
      <c r="E35" s="85"/>
      <c r="G35" s="1"/>
      <c r="H35" s="1">
        <f t="shared" si="1"/>
        <v>24</v>
      </c>
      <c r="J35" s="1"/>
      <c r="L35"/>
      <c r="M35"/>
      <c r="N35"/>
      <c r="O35"/>
    </row>
    <row r="36" spans="1:15" x14ac:dyDescent="0.25">
      <c r="A36" s="1">
        <f t="shared" si="0"/>
        <v>25</v>
      </c>
      <c r="B36" s="257" t="s">
        <v>112</v>
      </c>
      <c r="E36" s="264">
        <v>1304.0991895338727</v>
      </c>
      <c r="G36" s="259" t="s">
        <v>113</v>
      </c>
      <c r="H36" s="1">
        <f t="shared" si="1"/>
        <v>25</v>
      </c>
      <c r="I36" s="15"/>
      <c r="J36" s="1"/>
      <c r="L36"/>
      <c r="M36"/>
      <c r="N36"/>
      <c r="O36"/>
    </row>
    <row r="37" spans="1:15" x14ac:dyDescent="0.25">
      <c r="A37" s="1">
        <f t="shared" si="0"/>
        <v>26</v>
      </c>
      <c r="B37" s="257" t="s">
        <v>114</v>
      </c>
      <c r="E37" s="185">
        <v>-10039.179</v>
      </c>
      <c r="G37" s="259" t="s">
        <v>115</v>
      </c>
      <c r="H37" s="1">
        <f t="shared" si="1"/>
        <v>26</v>
      </c>
      <c r="I37" s="15"/>
      <c r="J37" s="256"/>
      <c r="K37" s="16"/>
      <c r="L37"/>
      <c r="M37"/>
      <c r="N37"/>
      <c r="O37"/>
    </row>
    <row r="38" spans="1:15" x14ac:dyDescent="0.25">
      <c r="A38" s="1">
        <f t="shared" si="0"/>
        <v>27</v>
      </c>
      <c r="B38" s="257" t="s">
        <v>116</v>
      </c>
      <c r="E38" s="79">
        <v>0</v>
      </c>
      <c r="F38" s="5"/>
      <c r="G38" s="259" t="s">
        <v>117</v>
      </c>
      <c r="H38" s="1">
        <f t="shared" si="1"/>
        <v>27</v>
      </c>
      <c r="I38" s="15"/>
      <c r="J38" s="1"/>
      <c r="L38"/>
      <c r="M38"/>
      <c r="N38"/>
      <c r="O38"/>
    </row>
    <row r="39" spans="1:15" x14ac:dyDescent="0.25">
      <c r="A39" s="1">
        <f t="shared" si="0"/>
        <v>28</v>
      </c>
      <c r="B39" s="265" t="s">
        <v>118</v>
      </c>
      <c r="E39" s="80">
        <v>0</v>
      </c>
      <c r="G39" s="259" t="s">
        <v>119</v>
      </c>
      <c r="H39" s="1">
        <f t="shared" si="1"/>
        <v>28</v>
      </c>
      <c r="I39" s="15"/>
      <c r="J39" s="1"/>
      <c r="L39"/>
      <c r="M39"/>
      <c r="N39"/>
      <c r="O39"/>
    </row>
    <row r="40" spans="1:15" x14ac:dyDescent="0.25">
      <c r="A40" s="1">
        <f t="shared" si="0"/>
        <v>29</v>
      </c>
      <c r="E40" s="83">
        <v>0</v>
      </c>
      <c r="G40" s="1"/>
      <c r="H40" s="1">
        <f t="shared" si="1"/>
        <v>29</v>
      </c>
      <c r="I40" s="15"/>
      <c r="L40"/>
      <c r="M40"/>
      <c r="N40"/>
      <c r="O40"/>
    </row>
    <row r="41" spans="1:15" ht="16.5" thickBot="1" x14ac:dyDescent="0.3">
      <c r="A41" s="1">
        <f t="shared" si="0"/>
        <v>30</v>
      </c>
      <c r="B41" s="3" t="s">
        <v>388</v>
      </c>
      <c r="C41" s="77"/>
      <c r="D41" s="77"/>
      <c r="E41" s="89">
        <f>E26+E30+E34+SUM(E36:E39)</f>
        <v>1126048.7562409281</v>
      </c>
      <c r="F41" s="5"/>
      <c r="G41" s="1" t="s">
        <v>389</v>
      </c>
      <c r="H41" s="1">
        <f t="shared" si="1"/>
        <v>30</v>
      </c>
      <c r="I41" s="15"/>
      <c r="J41" s="59"/>
      <c r="L41"/>
      <c r="M41"/>
      <c r="N41"/>
      <c r="O41"/>
    </row>
    <row r="42" spans="1:15" ht="16.5" thickTop="1" x14ac:dyDescent="0.25">
      <c r="C42" s="77"/>
      <c r="D42" s="77"/>
      <c r="E42" s="90"/>
      <c r="F42" s="5"/>
      <c r="G42" s="1"/>
      <c r="J42" s="266"/>
      <c r="L42"/>
      <c r="M42"/>
      <c r="N42"/>
      <c r="O42"/>
    </row>
    <row r="43" spans="1:15" x14ac:dyDescent="0.25">
      <c r="C43" s="77"/>
      <c r="D43" s="77"/>
      <c r="E43" s="90"/>
      <c r="F43" s="5"/>
      <c r="G43" s="1"/>
      <c r="J43" s="266"/>
      <c r="L43"/>
      <c r="M43"/>
      <c r="N43"/>
      <c r="O43"/>
    </row>
    <row r="44" spans="1:15" ht="18.75" x14ac:dyDescent="0.25">
      <c r="A44" s="91">
        <v>1</v>
      </c>
      <c r="B44" s="3" t="s">
        <v>120</v>
      </c>
      <c r="C44" s="77"/>
      <c r="D44" s="77"/>
      <c r="E44" s="90"/>
      <c r="F44" s="5"/>
      <c r="G44" s="1"/>
      <c r="J44" s="266"/>
      <c r="L44"/>
      <c r="M44"/>
      <c r="N44"/>
      <c r="O44"/>
    </row>
    <row r="45" spans="1:15" ht="18.75" x14ac:dyDescent="0.25">
      <c r="A45" s="91"/>
      <c r="C45" s="77"/>
      <c r="D45" s="77"/>
      <c r="E45" s="90"/>
      <c r="F45" s="5"/>
      <c r="G45" s="1"/>
      <c r="J45" s="266"/>
      <c r="L45"/>
      <c r="M45"/>
      <c r="N45"/>
      <c r="O45"/>
    </row>
    <row r="46" spans="1:15" x14ac:dyDescent="0.25">
      <c r="C46" s="77"/>
      <c r="D46" s="77"/>
      <c r="E46" s="90"/>
      <c r="F46" s="5"/>
      <c r="G46" s="1"/>
      <c r="J46" s="59"/>
      <c r="L46"/>
      <c r="M46"/>
      <c r="N46"/>
      <c r="O46"/>
    </row>
    <row r="47" spans="1:15" x14ac:dyDescent="0.25">
      <c r="B47" s="310" t="s">
        <v>0</v>
      </c>
      <c r="C47" s="311"/>
      <c r="D47" s="311"/>
      <c r="E47" s="311"/>
      <c r="F47" s="311"/>
      <c r="G47" s="311"/>
      <c r="J47" s="1"/>
      <c r="L47"/>
      <c r="M47"/>
      <c r="N47"/>
      <c r="O47"/>
    </row>
    <row r="48" spans="1:15" x14ac:dyDescent="0.25">
      <c r="B48" s="310" t="s">
        <v>92</v>
      </c>
      <c r="C48" s="311"/>
      <c r="D48" s="311"/>
      <c r="E48" s="311"/>
      <c r="F48" s="311"/>
      <c r="G48" s="311"/>
      <c r="J48" s="1"/>
      <c r="L48"/>
      <c r="M48"/>
      <c r="N48"/>
      <c r="O48"/>
    </row>
    <row r="49" spans="1:15" ht="17.25" x14ac:dyDescent="0.25">
      <c r="B49" s="310" t="s">
        <v>375</v>
      </c>
      <c r="C49" s="312"/>
      <c r="D49" s="312"/>
      <c r="E49" s="312"/>
      <c r="F49" s="312"/>
      <c r="G49" s="312"/>
      <c r="J49" s="1"/>
      <c r="L49"/>
      <c r="M49"/>
      <c r="N49"/>
      <c r="O49"/>
    </row>
    <row r="50" spans="1:15" x14ac:dyDescent="0.25">
      <c r="B50" s="313" t="str">
        <f>B6</f>
        <v>For the Base Period &amp; True-Up Period Ending December 31, 2024</v>
      </c>
      <c r="C50" s="314"/>
      <c r="D50" s="314"/>
      <c r="E50" s="314"/>
      <c r="F50" s="314"/>
      <c r="G50" s="314"/>
      <c r="J50" s="1"/>
      <c r="L50"/>
      <c r="M50"/>
      <c r="N50"/>
      <c r="O50"/>
    </row>
    <row r="51" spans="1:15" x14ac:dyDescent="0.25">
      <c r="B51" s="315" t="s">
        <v>3</v>
      </c>
      <c r="C51" s="311"/>
      <c r="D51" s="311"/>
      <c r="E51" s="311"/>
      <c r="F51" s="311"/>
      <c r="G51" s="311"/>
      <c r="J51" s="1"/>
      <c r="L51"/>
      <c r="M51"/>
      <c r="N51"/>
      <c r="O51"/>
    </row>
    <row r="52" spans="1:15" x14ac:dyDescent="0.25">
      <c r="C52" s="77"/>
      <c r="D52" s="77"/>
      <c r="E52" s="90"/>
      <c r="F52" s="5"/>
      <c r="G52" s="1"/>
      <c r="J52" s="1"/>
      <c r="L52"/>
      <c r="M52"/>
      <c r="N52"/>
      <c r="O52"/>
    </row>
    <row r="53" spans="1:15" x14ac:dyDescent="0.25">
      <c r="A53" s="259" t="s">
        <v>4</v>
      </c>
      <c r="C53" s="77"/>
      <c r="D53" s="77"/>
      <c r="E53" s="90"/>
      <c r="F53" s="5"/>
      <c r="G53" s="1"/>
      <c r="H53" s="259" t="s">
        <v>4</v>
      </c>
      <c r="I53" s="259"/>
      <c r="J53" s="1"/>
      <c r="L53"/>
      <c r="M53"/>
      <c r="N53"/>
      <c r="O53"/>
    </row>
    <row r="54" spans="1:15" x14ac:dyDescent="0.25">
      <c r="A54" s="259" t="s">
        <v>6</v>
      </c>
      <c r="C54" s="77"/>
      <c r="D54" s="77"/>
      <c r="E54" s="90"/>
      <c r="F54" s="5"/>
      <c r="G54" s="1"/>
      <c r="H54" s="259" t="s">
        <v>6</v>
      </c>
      <c r="I54" s="259"/>
      <c r="J54" s="1"/>
      <c r="L54"/>
      <c r="M54"/>
      <c r="N54"/>
      <c r="O54"/>
    </row>
    <row r="55" spans="1:15" ht="18.75" x14ac:dyDescent="0.25">
      <c r="B55" s="267" t="s">
        <v>390</v>
      </c>
      <c r="E55" s="1"/>
      <c r="G55" s="1"/>
      <c r="J55" s="1"/>
      <c r="L55"/>
      <c r="M55"/>
      <c r="N55"/>
      <c r="O55"/>
    </row>
    <row r="56" spans="1:15" x14ac:dyDescent="0.25">
      <c r="A56" s="1">
        <f t="shared" si="0"/>
        <v>1</v>
      </c>
      <c r="B56" s="41" t="s">
        <v>121</v>
      </c>
      <c r="C56" s="77"/>
      <c r="D56" s="77"/>
      <c r="E56" s="92">
        <v>0</v>
      </c>
      <c r="G56" s="1" t="s">
        <v>122</v>
      </c>
      <c r="H56" s="1">
        <f t="shared" si="1"/>
        <v>1</v>
      </c>
      <c r="J56" s="1"/>
      <c r="L56"/>
      <c r="M56"/>
      <c r="N56"/>
      <c r="O56"/>
    </row>
    <row r="57" spans="1:15" x14ac:dyDescent="0.25">
      <c r="A57" s="1">
        <f t="shared" si="0"/>
        <v>2</v>
      </c>
      <c r="B57" s="41"/>
      <c r="C57" s="77"/>
      <c r="D57" s="77"/>
      <c r="E57" s="90"/>
      <c r="G57" s="1"/>
      <c r="H57" s="1">
        <f t="shared" si="1"/>
        <v>2</v>
      </c>
      <c r="J57" s="1"/>
      <c r="L57"/>
      <c r="M57"/>
      <c r="N57"/>
      <c r="O57"/>
    </row>
    <row r="58" spans="1:15" ht="18.75" x14ac:dyDescent="0.25">
      <c r="A58" s="1">
        <f t="shared" si="0"/>
        <v>3</v>
      </c>
      <c r="B58" s="260" t="s">
        <v>123</v>
      </c>
      <c r="C58" s="77"/>
      <c r="D58" s="77"/>
      <c r="E58" s="61">
        <v>1.8992701752899493E-2</v>
      </c>
      <c r="F58" s="35"/>
      <c r="G58" s="259" t="s">
        <v>391</v>
      </c>
      <c r="H58" s="1">
        <f t="shared" si="1"/>
        <v>3</v>
      </c>
      <c r="J58" s="1"/>
      <c r="L58"/>
      <c r="M58"/>
      <c r="N58"/>
      <c r="O58"/>
    </row>
    <row r="59" spans="1:15" x14ac:dyDescent="0.25">
      <c r="A59" s="1">
        <f t="shared" si="0"/>
        <v>4</v>
      </c>
      <c r="B59" s="257" t="s">
        <v>124</v>
      </c>
      <c r="C59" s="77"/>
      <c r="D59" s="77"/>
      <c r="E59" s="261">
        <f>E142</f>
        <v>0</v>
      </c>
      <c r="G59" s="259" t="s">
        <v>392</v>
      </c>
      <c r="H59" s="1">
        <f t="shared" si="1"/>
        <v>4</v>
      </c>
      <c r="J59" s="1"/>
      <c r="L59"/>
      <c r="M59"/>
      <c r="N59"/>
      <c r="O59"/>
    </row>
    <row r="60" spans="1:15" x14ac:dyDescent="0.25">
      <c r="A60" s="1">
        <f t="shared" si="0"/>
        <v>5</v>
      </c>
      <c r="B60" s="257" t="s">
        <v>125</v>
      </c>
      <c r="E60" s="106">
        <f>E59*E58</f>
        <v>0</v>
      </c>
      <c r="G60" s="259" t="s">
        <v>126</v>
      </c>
      <c r="H60" s="1">
        <f t="shared" si="1"/>
        <v>5</v>
      </c>
      <c r="J60" s="1"/>
      <c r="L60"/>
      <c r="M60"/>
      <c r="N60"/>
      <c r="O60"/>
    </row>
    <row r="61" spans="1:15" x14ac:dyDescent="0.25">
      <c r="A61" s="1">
        <f t="shared" si="0"/>
        <v>6</v>
      </c>
      <c r="B61" s="257"/>
      <c r="E61" s="60"/>
      <c r="G61" s="259"/>
      <c r="H61" s="1">
        <f t="shared" si="1"/>
        <v>6</v>
      </c>
      <c r="J61" s="1"/>
      <c r="L61"/>
      <c r="M61"/>
      <c r="N61"/>
      <c r="O61"/>
    </row>
    <row r="62" spans="1:15" ht="18.75" x14ac:dyDescent="0.25">
      <c r="A62" s="1">
        <f t="shared" si="0"/>
        <v>7</v>
      </c>
      <c r="B62" s="260" t="s">
        <v>109</v>
      </c>
      <c r="E62" s="263">
        <v>0</v>
      </c>
      <c r="G62" s="259" t="s">
        <v>393</v>
      </c>
      <c r="H62" s="1">
        <f t="shared" si="1"/>
        <v>7</v>
      </c>
      <c r="J62" s="1"/>
      <c r="L62"/>
      <c r="M62"/>
      <c r="N62"/>
      <c r="O62"/>
    </row>
    <row r="63" spans="1:15" x14ac:dyDescent="0.25">
      <c r="A63" s="1">
        <f t="shared" si="0"/>
        <v>8</v>
      </c>
      <c r="B63" s="257" t="s">
        <v>124</v>
      </c>
      <c r="E63" s="261">
        <f>E142</f>
        <v>0</v>
      </c>
      <c r="G63" s="259" t="s">
        <v>392</v>
      </c>
      <c r="H63" s="1">
        <f t="shared" si="1"/>
        <v>8</v>
      </c>
      <c r="J63" s="1"/>
      <c r="L63"/>
      <c r="M63"/>
      <c r="N63"/>
      <c r="O63"/>
    </row>
    <row r="64" spans="1:15" x14ac:dyDescent="0.25">
      <c r="A64" s="1">
        <f t="shared" si="0"/>
        <v>9</v>
      </c>
      <c r="B64" s="257" t="s">
        <v>110</v>
      </c>
      <c r="E64" s="106">
        <f>E62*E63</f>
        <v>0</v>
      </c>
      <c r="G64" s="259" t="s">
        <v>127</v>
      </c>
      <c r="H64" s="1">
        <f t="shared" si="1"/>
        <v>9</v>
      </c>
      <c r="J64" s="1"/>
      <c r="L64"/>
      <c r="M64"/>
      <c r="N64"/>
      <c r="O64"/>
    </row>
    <row r="65" spans="1:15" x14ac:dyDescent="0.25">
      <c r="A65" s="1">
        <f t="shared" si="0"/>
        <v>10</v>
      </c>
      <c r="E65" s="60"/>
      <c r="G65" s="259"/>
      <c r="H65" s="1">
        <f t="shared" si="1"/>
        <v>10</v>
      </c>
      <c r="J65" s="1"/>
      <c r="L65"/>
      <c r="M65"/>
      <c r="N65"/>
      <c r="O65"/>
    </row>
    <row r="66" spans="1:15" ht="16.5" thickBot="1" x14ac:dyDescent="0.3">
      <c r="A66" s="1">
        <f t="shared" si="0"/>
        <v>11</v>
      </c>
      <c r="B66" s="257" t="s">
        <v>394</v>
      </c>
      <c r="E66" s="94">
        <f>E56+E60+E64</f>
        <v>0</v>
      </c>
      <c r="G66" s="259" t="s">
        <v>395</v>
      </c>
      <c r="H66" s="1">
        <f t="shared" si="1"/>
        <v>11</v>
      </c>
      <c r="J66" s="1"/>
      <c r="L66"/>
      <c r="M66"/>
      <c r="N66"/>
      <c r="O66"/>
    </row>
    <row r="67" spans="1:15" ht="16.5" thickTop="1" x14ac:dyDescent="0.25">
      <c r="A67" s="1">
        <f t="shared" si="0"/>
        <v>12</v>
      </c>
      <c r="E67" s="60"/>
      <c r="G67" s="1"/>
      <c r="H67" s="1">
        <f t="shared" si="1"/>
        <v>12</v>
      </c>
      <c r="I67" s="15"/>
      <c r="J67" s="1"/>
      <c r="L67"/>
      <c r="M67"/>
      <c r="N67"/>
      <c r="O67"/>
    </row>
    <row r="68" spans="1:15" ht="18.75" x14ac:dyDescent="0.25">
      <c r="A68" s="1">
        <f t="shared" si="0"/>
        <v>13</v>
      </c>
      <c r="B68" s="268" t="s">
        <v>396</v>
      </c>
      <c r="E68" s="60"/>
      <c r="G68" s="1"/>
      <c r="H68" s="1">
        <f t="shared" si="1"/>
        <v>13</v>
      </c>
      <c r="I68" s="15"/>
      <c r="J68" s="1"/>
      <c r="L68"/>
      <c r="M68"/>
      <c r="N68"/>
      <c r="O68"/>
    </row>
    <row r="69" spans="1:15" x14ac:dyDescent="0.25">
      <c r="A69" s="1">
        <f t="shared" si="0"/>
        <v>14</v>
      </c>
      <c r="B69" s="41" t="s">
        <v>128</v>
      </c>
      <c r="E69" s="46">
        <v>0</v>
      </c>
      <c r="G69" s="1" t="s">
        <v>129</v>
      </c>
      <c r="H69" s="1">
        <f t="shared" si="1"/>
        <v>14</v>
      </c>
      <c r="I69" s="15"/>
      <c r="J69" s="1"/>
      <c r="L69"/>
      <c r="M69"/>
      <c r="N69"/>
      <c r="O69"/>
    </row>
    <row r="70" spans="1:15" x14ac:dyDescent="0.25">
      <c r="A70" s="1">
        <f t="shared" si="0"/>
        <v>15</v>
      </c>
      <c r="B70" s="41"/>
      <c r="E70" s="95"/>
      <c r="G70" s="1"/>
      <c r="H70" s="1">
        <f>H69+1</f>
        <v>15</v>
      </c>
      <c r="I70" s="15"/>
      <c r="J70" s="1"/>
      <c r="L70"/>
      <c r="M70"/>
      <c r="N70"/>
      <c r="O70"/>
    </row>
    <row r="71" spans="1:15" x14ac:dyDescent="0.25">
      <c r="A71" s="1">
        <f t="shared" si="0"/>
        <v>16</v>
      </c>
      <c r="B71" s="260" t="s">
        <v>130</v>
      </c>
      <c r="E71" s="46">
        <f>E147</f>
        <v>0</v>
      </c>
      <c r="G71" s="259" t="s">
        <v>397</v>
      </c>
      <c r="H71" s="1">
        <f>H70+1</f>
        <v>16</v>
      </c>
      <c r="L71"/>
      <c r="M71"/>
      <c r="N71"/>
      <c r="O71"/>
    </row>
    <row r="72" spans="1:15" ht="18.75" x14ac:dyDescent="0.25">
      <c r="A72" s="1">
        <f t="shared" si="0"/>
        <v>17</v>
      </c>
      <c r="B72" s="260" t="s">
        <v>105</v>
      </c>
      <c r="C72" s="77"/>
      <c r="D72" s="78"/>
      <c r="E72" s="64">
        <v>9.4979106623422849E-2</v>
      </c>
      <c r="F72" s="5"/>
      <c r="G72" s="259" t="s">
        <v>384</v>
      </c>
      <c r="H72" s="1">
        <f t="shared" ref="H72:H94" si="2">H71+1</f>
        <v>17</v>
      </c>
      <c r="L72"/>
      <c r="M72"/>
      <c r="N72"/>
      <c r="O72"/>
    </row>
    <row r="73" spans="1:15" x14ac:dyDescent="0.25">
      <c r="A73" s="1">
        <f t="shared" si="0"/>
        <v>18</v>
      </c>
      <c r="B73" s="257" t="s">
        <v>131</v>
      </c>
      <c r="E73" s="106">
        <f>E71*E72</f>
        <v>0</v>
      </c>
      <c r="G73" s="259" t="s">
        <v>132</v>
      </c>
      <c r="H73" s="1">
        <f t="shared" si="2"/>
        <v>18</v>
      </c>
      <c r="L73"/>
      <c r="M73"/>
      <c r="N73"/>
      <c r="O73"/>
    </row>
    <row r="74" spans="1:15" x14ac:dyDescent="0.25">
      <c r="A74" s="1">
        <f t="shared" si="0"/>
        <v>19</v>
      </c>
      <c r="B74" s="257"/>
      <c r="E74" s="60"/>
      <c r="G74" s="259"/>
      <c r="H74" s="1">
        <f t="shared" si="2"/>
        <v>19</v>
      </c>
      <c r="L74"/>
      <c r="M74"/>
      <c r="N74"/>
      <c r="O74"/>
    </row>
    <row r="75" spans="1:15" x14ac:dyDescent="0.25">
      <c r="A75" s="1">
        <f t="shared" si="0"/>
        <v>20</v>
      </c>
      <c r="B75" s="260" t="s">
        <v>130</v>
      </c>
      <c r="E75" s="46">
        <v>0</v>
      </c>
      <c r="G75" s="259" t="s">
        <v>397</v>
      </c>
      <c r="H75" s="1">
        <f t="shared" si="2"/>
        <v>20</v>
      </c>
      <c r="L75"/>
      <c r="M75"/>
      <c r="N75"/>
      <c r="O75"/>
    </row>
    <row r="76" spans="1:15" ht="18.75" x14ac:dyDescent="0.25">
      <c r="A76" s="1">
        <f t="shared" ref="A76:A94" si="3">A75+1</f>
        <v>21</v>
      </c>
      <c r="B76" s="260" t="s">
        <v>109</v>
      </c>
      <c r="E76" s="269">
        <v>0</v>
      </c>
      <c r="G76" s="259" t="s">
        <v>133</v>
      </c>
      <c r="H76" s="1">
        <f t="shared" si="2"/>
        <v>21</v>
      </c>
      <c r="L76"/>
      <c r="M76"/>
      <c r="N76"/>
      <c r="O76"/>
    </row>
    <row r="77" spans="1:15" x14ac:dyDescent="0.25">
      <c r="A77" s="1">
        <f t="shared" si="3"/>
        <v>22</v>
      </c>
      <c r="B77" s="257" t="s">
        <v>134</v>
      </c>
      <c r="E77" s="106">
        <f>E75*E76</f>
        <v>0</v>
      </c>
      <c r="G77" s="259" t="s">
        <v>135</v>
      </c>
      <c r="H77" s="1">
        <f t="shared" si="2"/>
        <v>22</v>
      </c>
      <c r="L77"/>
      <c r="M77"/>
      <c r="N77"/>
      <c r="O77"/>
    </row>
    <row r="78" spans="1:15" x14ac:dyDescent="0.25">
      <c r="A78" s="1">
        <f t="shared" si="3"/>
        <v>23</v>
      </c>
      <c r="E78" s="60"/>
      <c r="G78" s="259"/>
      <c r="H78" s="1">
        <f t="shared" si="2"/>
        <v>23</v>
      </c>
      <c r="L78"/>
      <c r="M78"/>
      <c r="N78"/>
      <c r="O78"/>
    </row>
    <row r="79" spans="1:15" ht="16.5" thickBot="1" x14ac:dyDescent="0.3">
      <c r="A79" s="1">
        <f t="shared" si="3"/>
        <v>24</v>
      </c>
      <c r="B79" s="257" t="s">
        <v>398</v>
      </c>
      <c r="E79" s="94">
        <f>E69+E73+E77</f>
        <v>0</v>
      </c>
      <c r="G79" s="259" t="s">
        <v>136</v>
      </c>
      <c r="H79" s="1">
        <f t="shared" si="2"/>
        <v>24</v>
      </c>
      <c r="L79"/>
      <c r="M79"/>
      <c r="N79"/>
      <c r="O79"/>
    </row>
    <row r="80" spans="1:15" ht="16.5" thickTop="1" x14ac:dyDescent="0.25">
      <c r="A80" s="1">
        <f t="shared" si="3"/>
        <v>25</v>
      </c>
      <c r="E80" s="60"/>
      <c r="G80" s="1"/>
      <c r="H80" s="1">
        <f t="shared" si="2"/>
        <v>25</v>
      </c>
      <c r="I80" s="15"/>
      <c r="J80" s="1"/>
      <c r="L80"/>
      <c r="M80"/>
      <c r="N80"/>
      <c r="O80"/>
    </row>
    <row r="81" spans="1:15" ht="18.75" x14ac:dyDescent="0.25">
      <c r="A81" s="1">
        <f t="shared" si="3"/>
        <v>26</v>
      </c>
      <c r="B81" s="268" t="s">
        <v>399</v>
      </c>
      <c r="C81" s="77"/>
      <c r="D81" s="77"/>
      <c r="E81" s="90"/>
      <c r="G81" s="1"/>
      <c r="H81" s="1">
        <f t="shared" si="2"/>
        <v>26</v>
      </c>
      <c r="I81" s="15"/>
      <c r="J81" s="1"/>
      <c r="L81"/>
      <c r="M81"/>
      <c r="N81"/>
      <c r="O81"/>
    </row>
    <row r="82" spans="1:15" x14ac:dyDescent="0.25">
      <c r="A82" s="1">
        <f t="shared" si="3"/>
        <v>27</v>
      </c>
      <c r="B82" s="257" t="s">
        <v>137</v>
      </c>
      <c r="C82" s="77"/>
      <c r="D82" s="77"/>
      <c r="E82" s="92">
        <f>E149</f>
        <v>0</v>
      </c>
      <c r="G82" s="259" t="s">
        <v>400</v>
      </c>
      <c r="H82" s="1">
        <f t="shared" si="2"/>
        <v>27</v>
      </c>
      <c r="I82" s="15"/>
      <c r="J82" s="1"/>
      <c r="L82"/>
      <c r="M82"/>
      <c r="N82"/>
      <c r="O82"/>
    </row>
    <row r="83" spans="1:15" ht="18.75" x14ac:dyDescent="0.25">
      <c r="A83" s="1">
        <f t="shared" si="3"/>
        <v>28</v>
      </c>
      <c r="B83" s="260" t="s">
        <v>105</v>
      </c>
      <c r="C83" s="77"/>
      <c r="D83" s="77"/>
      <c r="E83" s="270">
        <v>9.4979106623422849E-2</v>
      </c>
      <c r="F83" s="5"/>
      <c r="G83" s="259" t="s">
        <v>384</v>
      </c>
      <c r="H83" s="1">
        <f t="shared" si="2"/>
        <v>28</v>
      </c>
      <c r="I83" s="15"/>
      <c r="J83" s="1"/>
      <c r="L83"/>
      <c r="M83"/>
      <c r="N83"/>
      <c r="O83"/>
    </row>
    <row r="84" spans="1:15" x14ac:dyDescent="0.25">
      <c r="A84" s="1">
        <f t="shared" si="3"/>
        <v>29</v>
      </c>
      <c r="B84" s="257" t="s">
        <v>138</v>
      </c>
      <c r="C84" s="77"/>
      <c r="D84" s="77"/>
      <c r="E84" s="106">
        <f>E82*E83</f>
        <v>0</v>
      </c>
      <c r="G84" s="259" t="s">
        <v>139</v>
      </c>
      <c r="H84" s="1">
        <f t="shared" si="2"/>
        <v>29</v>
      </c>
      <c r="I84" s="15"/>
      <c r="J84" s="1"/>
      <c r="L84"/>
      <c r="M84"/>
      <c r="N84"/>
      <c r="O84"/>
    </row>
    <row r="85" spans="1:15" x14ac:dyDescent="0.25">
      <c r="A85" s="1">
        <f t="shared" si="3"/>
        <v>30</v>
      </c>
      <c r="B85" s="257"/>
      <c r="C85" s="77"/>
      <c r="D85" s="77"/>
      <c r="E85" s="60"/>
      <c r="G85" s="259"/>
      <c r="H85" s="1">
        <f t="shared" si="2"/>
        <v>30</v>
      </c>
      <c r="I85" s="15"/>
      <c r="J85" s="1"/>
      <c r="L85"/>
      <c r="M85"/>
      <c r="N85"/>
      <c r="O85"/>
    </row>
    <row r="86" spans="1:15" x14ac:dyDescent="0.25">
      <c r="A86" s="1">
        <f t="shared" si="3"/>
        <v>31</v>
      </c>
      <c r="B86" s="257" t="s">
        <v>137</v>
      </c>
      <c r="E86" s="46">
        <f>E149</f>
        <v>0</v>
      </c>
      <c r="G86" s="259" t="s">
        <v>400</v>
      </c>
      <c r="H86" s="1">
        <f t="shared" si="2"/>
        <v>31</v>
      </c>
      <c r="I86" s="15"/>
      <c r="J86" s="1"/>
      <c r="L86"/>
      <c r="M86"/>
      <c r="N86"/>
      <c r="O86"/>
    </row>
    <row r="87" spans="1:15" ht="18.75" x14ac:dyDescent="0.25">
      <c r="A87" s="1">
        <f t="shared" si="3"/>
        <v>32</v>
      </c>
      <c r="B87" s="260" t="s">
        <v>109</v>
      </c>
      <c r="E87" s="271">
        <v>0</v>
      </c>
      <c r="G87" s="259" t="s">
        <v>386</v>
      </c>
      <c r="H87" s="1">
        <f t="shared" si="2"/>
        <v>32</v>
      </c>
      <c r="I87" s="15"/>
      <c r="J87" s="1"/>
      <c r="L87"/>
      <c r="M87"/>
      <c r="N87"/>
      <c r="O87"/>
    </row>
    <row r="88" spans="1:15" x14ac:dyDescent="0.25">
      <c r="A88" s="1">
        <f t="shared" si="3"/>
        <v>33</v>
      </c>
      <c r="B88" s="257" t="s">
        <v>140</v>
      </c>
      <c r="E88" s="106">
        <f>E86*E87</f>
        <v>0</v>
      </c>
      <c r="G88" s="259" t="s">
        <v>141</v>
      </c>
      <c r="H88" s="1">
        <f t="shared" si="2"/>
        <v>33</v>
      </c>
      <c r="I88" s="15"/>
      <c r="J88" s="1"/>
      <c r="L88"/>
      <c r="M88"/>
      <c r="N88"/>
      <c r="O88"/>
    </row>
    <row r="89" spans="1:15" x14ac:dyDescent="0.25">
      <c r="A89" s="1">
        <f t="shared" si="3"/>
        <v>34</v>
      </c>
      <c r="B89" s="257"/>
      <c r="E89" s="60"/>
      <c r="G89" s="259"/>
      <c r="H89" s="1">
        <f t="shared" si="2"/>
        <v>34</v>
      </c>
      <c r="I89" s="15"/>
      <c r="J89" s="1"/>
      <c r="L89"/>
      <c r="M89"/>
      <c r="N89"/>
      <c r="O89"/>
    </row>
    <row r="90" spans="1:15" ht="16.5" thickBot="1" x14ac:dyDescent="0.3">
      <c r="A90" s="1">
        <f t="shared" si="3"/>
        <v>35</v>
      </c>
      <c r="B90" s="257" t="s">
        <v>401</v>
      </c>
      <c r="E90" s="94">
        <f>E84+E88</f>
        <v>0</v>
      </c>
      <c r="G90" s="259" t="s">
        <v>142</v>
      </c>
      <c r="H90" s="1">
        <f t="shared" si="2"/>
        <v>35</v>
      </c>
      <c r="I90" s="15"/>
      <c r="J90" s="1"/>
      <c r="L90"/>
      <c r="M90"/>
      <c r="N90"/>
      <c r="O90"/>
    </row>
    <row r="91" spans="1:15" ht="16.5" thickTop="1" x14ac:dyDescent="0.25">
      <c r="A91" s="1">
        <f t="shared" si="3"/>
        <v>36</v>
      </c>
      <c r="B91" s="257"/>
      <c r="E91" s="60"/>
      <c r="G91" s="259"/>
      <c r="H91" s="1">
        <f t="shared" si="2"/>
        <v>36</v>
      </c>
      <c r="I91" s="15"/>
      <c r="J91" s="1"/>
      <c r="L91"/>
      <c r="M91"/>
      <c r="N91"/>
      <c r="O91"/>
    </row>
    <row r="92" spans="1:15" ht="19.5" thickBot="1" x14ac:dyDescent="0.3">
      <c r="A92" s="1">
        <f t="shared" si="3"/>
        <v>37</v>
      </c>
      <c r="B92" s="257" t="s">
        <v>402</v>
      </c>
      <c r="C92" s="77"/>
      <c r="D92" s="77"/>
      <c r="E92" s="89">
        <f>E68+E79+E90</f>
        <v>0</v>
      </c>
      <c r="G92" s="259" t="s">
        <v>143</v>
      </c>
      <c r="H92" s="1">
        <f t="shared" si="2"/>
        <v>37</v>
      </c>
      <c r="I92" s="15"/>
      <c r="J92" s="1"/>
      <c r="L92"/>
      <c r="M92"/>
      <c r="N92"/>
      <c r="O92"/>
    </row>
    <row r="93" spans="1:15" ht="16.5" thickTop="1" x14ac:dyDescent="0.25">
      <c r="A93" s="1">
        <f t="shared" si="3"/>
        <v>38</v>
      </c>
      <c r="B93" s="257"/>
      <c r="C93" s="77"/>
      <c r="D93" s="77"/>
      <c r="E93" s="90"/>
      <c r="G93" s="259"/>
      <c r="H93" s="1">
        <f t="shared" si="2"/>
        <v>38</v>
      </c>
      <c r="I93" s="15"/>
      <c r="J93" s="1"/>
      <c r="L93"/>
      <c r="M93"/>
      <c r="N93"/>
      <c r="O93"/>
    </row>
    <row r="94" spans="1:15" ht="24.75" customHeight="1" thickBot="1" x14ac:dyDescent="0.3">
      <c r="A94" s="1">
        <f t="shared" si="3"/>
        <v>39</v>
      </c>
      <c r="B94" s="40" t="s">
        <v>403</v>
      </c>
      <c r="C94" s="77"/>
      <c r="D94" s="77"/>
      <c r="E94" s="89">
        <f>E41+E92</f>
        <v>1126048.7562409281</v>
      </c>
      <c r="F94" s="5"/>
      <c r="G94" s="259" t="s">
        <v>404</v>
      </c>
      <c r="H94" s="1">
        <f t="shared" si="2"/>
        <v>39</v>
      </c>
      <c r="I94" s="15"/>
      <c r="J94" s="1"/>
      <c r="L94"/>
      <c r="M94"/>
      <c r="N94"/>
      <c r="O94"/>
    </row>
    <row r="95" spans="1:15" ht="16.5" thickTop="1" x14ac:dyDescent="0.25">
      <c r="B95" s="40"/>
      <c r="C95" s="77"/>
      <c r="D95" s="77"/>
      <c r="E95" s="90"/>
      <c r="F95" s="82"/>
      <c r="G95" s="1"/>
      <c r="L95"/>
      <c r="M95"/>
      <c r="N95"/>
      <c r="O95"/>
    </row>
    <row r="96" spans="1:15" x14ac:dyDescent="0.25">
      <c r="B96" s="40"/>
      <c r="C96" s="77"/>
      <c r="D96" s="77"/>
      <c r="E96" s="90"/>
      <c r="F96" s="82"/>
      <c r="G96" s="1"/>
      <c r="L96"/>
      <c r="M96"/>
      <c r="N96"/>
      <c r="O96"/>
    </row>
    <row r="97" spans="1:15" ht="18.75" x14ac:dyDescent="0.25">
      <c r="A97" s="272">
        <v>1</v>
      </c>
      <c r="B97" s="257" t="s">
        <v>120</v>
      </c>
      <c r="C97" s="77"/>
      <c r="D97" s="77"/>
      <c r="E97" s="100"/>
      <c r="F97" s="82"/>
      <c r="G97" s="1"/>
      <c r="L97"/>
      <c r="M97"/>
      <c r="N97"/>
      <c r="O97"/>
    </row>
    <row r="98" spans="1:15" ht="18.75" x14ac:dyDescent="0.25">
      <c r="A98" s="272">
        <v>2</v>
      </c>
      <c r="B98" s="257" t="s">
        <v>145</v>
      </c>
      <c r="C98" s="77"/>
      <c r="D98" s="77"/>
      <c r="E98" s="100"/>
      <c r="F98" s="82"/>
      <c r="G98" s="1"/>
      <c r="L98"/>
      <c r="M98"/>
      <c r="N98"/>
      <c r="O98"/>
    </row>
    <row r="99" spans="1:15" ht="18.75" x14ac:dyDescent="0.25">
      <c r="A99" s="272">
        <v>3</v>
      </c>
      <c r="B99" s="257" t="s">
        <v>405</v>
      </c>
      <c r="C99" s="77"/>
      <c r="D99" s="77"/>
      <c r="E99" s="100"/>
      <c r="F99" s="82"/>
      <c r="G99" s="1"/>
      <c r="L99"/>
      <c r="M99"/>
      <c r="N99"/>
      <c r="O99"/>
    </row>
    <row r="100" spans="1:15" x14ac:dyDescent="0.25">
      <c r="B100" s="5"/>
      <c r="C100" s="77"/>
      <c r="D100" s="77"/>
      <c r="E100" s="90"/>
      <c r="G100" s="1"/>
      <c r="L100"/>
      <c r="M100"/>
      <c r="N100"/>
      <c r="O100"/>
    </row>
    <row r="101" spans="1:15" x14ac:dyDescent="0.25">
      <c r="C101" s="77"/>
      <c r="D101" s="77"/>
      <c r="E101" s="90"/>
      <c r="G101" s="1"/>
      <c r="L101"/>
      <c r="M101"/>
      <c r="N101"/>
      <c r="O101"/>
    </row>
    <row r="102" spans="1:15" x14ac:dyDescent="0.25">
      <c r="B102" s="303" t="s">
        <v>0</v>
      </c>
      <c r="C102" s="304"/>
      <c r="D102" s="304"/>
      <c r="E102" s="304"/>
      <c r="F102" s="304"/>
      <c r="G102" s="304"/>
      <c r="L102"/>
      <c r="M102"/>
      <c r="N102"/>
      <c r="O102"/>
    </row>
    <row r="103" spans="1:15" x14ac:dyDescent="0.25">
      <c r="B103" s="303" t="s">
        <v>92</v>
      </c>
      <c r="C103" s="304"/>
      <c r="D103" s="304"/>
      <c r="E103" s="304"/>
      <c r="F103" s="304"/>
      <c r="G103" s="304"/>
      <c r="L103"/>
      <c r="M103"/>
      <c r="N103"/>
      <c r="O103"/>
    </row>
    <row r="104" spans="1:15" ht="17.25" x14ac:dyDescent="0.25">
      <c r="A104" s="1" t="s">
        <v>91</v>
      </c>
      <c r="B104" s="303" t="s">
        <v>375</v>
      </c>
      <c r="C104" s="305"/>
      <c r="D104" s="305"/>
      <c r="E104" s="305"/>
      <c r="F104" s="305"/>
      <c r="G104" s="305"/>
      <c r="H104" s="1" t="s">
        <v>91</v>
      </c>
      <c r="L104"/>
      <c r="M104"/>
      <c r="N104"/>
      <c r="O104"/>
    </row>
    <row r="105" spans="1:15" x14ac:dyDescent="0.25">
      <c r="B105" s="306" t="str">
        <f>B6</f>
        <v>For the Base Period &amp; True-Up Period Ending December 31, 2024</v>
      </c>
      <c r="C105" s="307"/>
      <c r="D105" s="307"/>
      <c r="E105" s="307"/>
      <c r="F105" s="307"/>
      <c r="G105" s="307"/>
      <c r="L105"/>
      <c r="M105"/>
      <c r="N105"/>
      <c r="O105"/>
    </row>
    <row r="106" spans="1:15" x14ac:dyDescent="0.25">
      <c r="B106" s="308" t="s">
        <v>3</v>
      </c>
      <c r="C106" s="304"/>
      <c r="D106" s="304"/>
      <c r="E106" s="304"/>
      <c r="F106" s="304"/>
      <c r="G106" s="304"/>
      <c r="L106"/>
      <c r="M106"/>
      <c r="N106"/>
      <c r="O106"/>
    </row>
    <row r="107" spans="1:15" x14ac:dyDescent="0.25">
      <c r="B107" s="4"/>
      <c r="C107" s="5"/>
      <c r="D107" s="5"/>
      <c r="E107" s="5"/>
      <c r="F107" s="5"/>
      <c r="G107" s="5"/>
      <c r="L107"/>
      <c r="M107"/>
      <c r="N107"/>
      <c r="O107"/>
    </row>
    <row r="108" spans="1:15" x14ac:dyDescent="0.25">
      <c r="A108" s="1" t="s">
        <v>4</v>
      </c>
      <c r="E108" s="73"/>
      <c r="G108" s="1"/>
      <c r="H108" s="1" t="s">
        <v>4</v>
      </c>
      <c r="L108"/>
      <c r="M108"/>
      <c r="N108"/>
      <c r="O108"/>
    </row>
    <row r="109" spans="1:15" x14ac:dyDescent="0.25">
      <c r="A109" s="1" t="s">
        <v>6</v>
      </c>
      <c r="B109" s="5" t="s">
        <v>91</v>
      </c>
      <c r="E109" s="74" t="s">
        <v>8</v>
      </c>
      <c r="G109" s="7" t="s">
        <v>9</v>
      </c>
      <c r="H109" s="1" t="s">
        <v>6</v>
      </c>
      <c r="L109"/>
      <c r="M109"/>
      <c r="N109"/>
      <c r="O109"/>
    </row>
    <row r="110" spans="1:15" x14ac:dyDescent="0.25">
      <c r="B110" s="75" t="s">
        <v>146</v>
      </c>
      <c r="C110" s="101"/>
      <c r="D110" s="101"/>
      <c r="E110" s="101"/>
      <c r="G110" s="1"/>
      <c r="L110"/>
      <c r="M110"/>
      <c r="N110"/>
      <c r="O110"/>
    </row>
    <row r="111" spans="1:15" x14ac:dyDescent="0.25">
      <c r="A111" s="1">
        <v>1</v>
      </c>
      <c r="B111" s="102" t="s">
        <v>147</v>
      </c>
      <c r="C111" s="101"/>
      <c r="D111" s="101"/>
      <c r="E111" s="101"/>
      <c r="G111" s="1"/>
      <c r="H111" s="1">
        <f>A111</f>
        <v>1</v>
      </c>
      <c r="L111"/>
      <c r="M111"/>
      <c r="N111"/>
      <c r="O111"/>
    </row>
    <row r="112" spans="1:15" x14ac:dyDescent="0.25">
      <c r="A112" s="1">
        <f t="shared" ref="A112:A149" si="4">A111+1</f>
        <v>2</v>
      </c>
      <c r="B112" s="41" t="s">
        <v>148</v>
      </c>
      <c r="C112" s="101"/>
      <c r="D112" s="101"/>
      <c r="E112" s="103">
        <f>E180</f>
        <v>6222472.3213388296</v>
      </c>
      <c r="F112" s="82"/>
      <c r="G112" s="1" t="s">
        <v>149</v>
      </c>
      <c r="H112" s="1">
        <f>H111+1</f>
        <v>2</v>
      </c>
      <c r="L112"/>
      <c r="M112"/>
      <c r="N112"/>
      <c r="O112"/>
    </row>
    <row r="113" spans="1:15" x14ac:dyDescent="0.25">
      <c r="A113" s="1">
        <f t="shared" si="4"/>
        <v>3</v>
      </c>
      <c r="B113" s="41" t="s">
        <v>150</v>
      </c>
      <c r="C113" s="101"/>
      <c r="D113" s="101"/>
      <c r="E113" s="104">
        <f>E181</f>
        <v>19450.268412941146</v>
      </c>
      <c r="F113" s="82"/>
      <c r="G113" s="1" t="s">
        <v>151</v>
      </c>
      <c r="H113" s="1">
        <f>H112+1</f>
        <v>3</v>
      </c>
      <c r="L113"/>
      <c r="M113"/>
      <c r="N113"/>
      <c r="O113"/>
    </row>
    <row r="114" spans="1:15" x14ac:dyDescent="0.25">
      <c r="A114" s="1">
        <f t="shared" si="4"/>
        <v>4</v>
      </c>
      <c r="B114" s="41" t="s">
        <v>152</v>
      </c>
      <c r="C114" s="101"/>
      <c r="D114" s="101"/>
      <c r="E114" s="104">
        <f>E182</f>
        <v>72720.647600419266</v>
      </c>
      <c r="G114" s="1" t="s">
        <v>153</v>
      </c>
      <c r="H114" s="1">
        <f>H113+1</f>
        <v>4</v>
      </c>
      <c r="L114"/>
      <c r="M114"/>
      <c r="N114"/>
      <c r="O114"/>
    </row>
    <row r="115" spans="1:15" x14ac:dyDescent="0.25">
      <c r="A115" s="1">
        <f t="shared" si="4"/>
        <v>5</v>
      </c>
      <c r="B115" s="41" t="s">
        <v>154</v>
      </c>
      <c r="C115" s="101"/>
      <c r="D115" s="101"/>
      <c r="E115" s="105">
        <f>E183</f>
        <v>221256.36685038038</v>
      </c>
      <c r="G115" s="1" t="s">
        <v>155</v>
      </c>
      <c r="H115" s="1">
        <f>H114+1</f>
        <v>5</v>
      </c>
      <c r="L115"/>
      <c r="M115"/>
      <c r="N115"/>
      <c r="O115"/>
    </row>
    <row r="116" spans="1:15" x14ac:dyDescent="0.25">
      <c r="A116" s="1">
        <f t="shared" si="4"/>
        <v>6</v>
      </c>
      <c r="B116" s="41" t="s">
        <v>156</v>
      </c>
      <c r="C116" s="1"/>
      <c r="D116" s="1"/>
      <c r="E116" s="106">
        <f>SUM(E112:E115)</f>
        <v>6535899.6042025704</v>
      </c>
      <c r="F116" s="82"/>
      <c r="G116" s="1" t="s">
        <v>157</v>
      </c>
      <c r="H116" s="1">
        <f t="shared" ref="H116:H149" si="5">H115+1</f>
        <v>6</v>
      </c>
      <c r="L116"/>
      <c r="M116"/>
      <c r="N116"/>
      <c r="O116"/>
    </row>
    <row r="117" spans="1:15" x14ac:dyDescent="0.25">
      <c r="A117" s="1">
        <f t="shared" si="4"/>
        <v>7</v>
      </c>
      <c r="C117" s="1"/>
      <c r="D117" s="1"/>
      <c r="E117" s="83"/>
      <c r="G117" s="1"/>
      <c r="H117" s="1">
        <f t="shared" si="5"/>
        <v>7</v>
      </c>
      <c r="L117"/>
      <c r="M117"/>
      <c r="N117"/>
      <c r="O117"/>
    </row>
    <row r="118" spans="1:15" x14ac:dyDescent="0.25">
      <c r="A118" s="1">
        <f t="shared" si="4"/>
        <v>8</v>
      </c>
      <c r="B118" s="102" t="s">
        <v>158</v>
      </c>
      <c r="C118" s="1"/>
      <c r="D118" s="1"/>
      <c r="E118" s="83"/>
      <c r="G118" s="1"/>
      <c r="H118" s="1">
        <f t="shared" si="5"/>
        <v>8</v>
      </c>
      <c r="L118"/>
      <c r="M118"/>
      <c r="N118"/>
      <c r="O118"/>
    </row>
    <row r="119" spans="1:15" x14ac:dyDescent="0.25">
      <c r="A119" s="1">
        <f t="shared" si="4"/>
        <v>9</v>
      </c>
      <c r="B119" s="41" t="s">
        <v>159</v>
      </c>
      <c r="C119" s="1"/>
      <c r="D119" s="1"/>
      <c r="E119" s="43">
        <v>0</v>
      </c>
      <c r="F119" s="82"/>
      <c r="G119" s="1" t="s">
        <v>160</v>
      </c>
      <c r="H119" s="1">
        <f t="shared" si="5"/>
        <v>9</v>
      </c>
      <c r="J119" s="27"/>
      <c r="L119"/>
      <c r="M119"/>
      <c r="N119"/>
      <c r="O119"/>
    </row>
    <row r="120" spans="1:15" x14ac:dyDescent="0.25">
      <c r="A120" s="1">
        <f t="shared" si="4"/>
        <v>10</v>
      </c>
      <c r="B120" s="41" t="s">
        <v>161</v>
      </c>
      <c r="C120" s="1"/>
      <c r="D120" s="1"/>
      <c r="E120" s="185">
        <v>0</v>
      </c>
      <c r="G120" s="1" t="s">
        <v>162</v>
      </c>
      <c r="H120" s="1">
        <f t="shared" si="5"/>
        <v>10</v>
      </c>
      <c r="L120"/>
      <c r="M120"/>
      <c r="N120"/>
      <c r="O120"/>
    </row>
    <row r="121" spans="1:15" x14ac:dyDescent="0.25">
      <c r="A121" s="1">
        <f t="shared" si="4"/>
        <v>11</v>
      </c>
      <c r="B121" s="41" t="s">
        <v>163</v>
      </c>
      <c r="C121" s="1"/>
      <c r="D121" s="1"/>
      <c r="E121" s="107">
        <f>SUM(E119:E120)</f>
        <v>0</v>
      </c>
      <c r="F121" s="82"/>
      <c r="G121" s="1" t="s">
        <v>164</v>
      </c>
      <c r="H121" s="1">
        <f t="shared" si="5"/>
        <v>11</v>
      </c>
      <c r="L121"/>
      <c r="M121"/>
      <c r="N121"/>
      <c r="O121"/>
    </row>
    <row r="122" spans="1:15" x14ac:dyDescent="0.25">
      <c r="A122" s="1">
        <f t="shared" si="4"/>
        <v>12</v>
      </c>
      <c r="B122" s="41"/>
      <c r="C122" s="1"/>
      <c r="D122" s="1"/>
      <c r="E122" s="90"/>
      <c r="G122" s="1"/>
      <c r="H122" s="1">
        <f t="shared" si="5"/>
        <v>12</v>
      </c>
      <c r="L122"/>
      <c r="M122"/>
      <c r="N122"/>
      <c r="O122"/>
    </row>
    <row r="123" spans="1:15" x14ac:dyDescent="0.25">
      <c r="A123" s="1">
        <f t="shared" si="4"/>
        <v>13</v>
      </c>
      <c r="B123" s="102" t="s">
        <v>165</v>
      </c>
      <c r="E123" s="83"/>
      <c r="G123" s="1"/>
      <c r="H123" s="1">
        <f t="shared" si="5"/>
        <v>13</v>
      </c>
      <c r="L123"/>
      <c r="M123"/>
      <c r="N123"/>
      <c r="O123"/>
    </row>
    <row r="124" spans="1:15" ht="18.75" x14ac:dyDescent="0.25">
      <c r="A124" s="1">
        <f t="shared" si="4"/>
        <v>14</v>
      </c>
      <c r="B124" s="3" t="s">
        <v>166</v>
      </c>
      <c r="C124" s="1"/>
      <c r="D124" s="1"/>
      <c r="E124" s="46">
        <v>-1140267.769910471</v>
      </c>
      <c r="G124" s="1" t="s">
        <v>406</v>
      </c>
      <c r="H124" s="1">
        <f t="shared" si="5"/>
        <v>14</v>
      </c>
      <c r="J124" s="273"/>
      <c r="L124"/>
      <c r="M124"/>
      <c r="N124"/>
      <c r="O124"/>
    </row>
    <row r="125" spans="1:15" x14ac:dyDescent="0.25">
      <c r="A125" s="1">
        <f t="shared" si="4"/>
        <v>15</v>
      </c>
      <c r="B125" s="3" t="s">
        <v>167</v>
      </c>
      <c r="C125" s="1"/>
      <c r="D125" s="1"/>
      <c r="E125" s="79">
        <v>0</v>
      </c>
      <c r="G125" s="1" t="s">
        <v>168</v>
      </c>
      <c r="H125" s="1">
        <f t="shared" si="5"/>
        <v>15</v>
      </c>
      <c r="J125" s="273"/>
      <c r="L125"/>
      <c r="M125"/>
      <c r="N125"/>
      <c r="O125"/>
    </row>
    <row r="126" spans="1:15" x14ac:dyDescent="0.25">
      <c r="A126" s="1">
        <f t="shared" si="4"/>
        <v>16</v>
      </c>
      <c r="B126" s="41" t="s">
        <v>169</v>
      </c>
      <c r="C126" s="1"/>
      <c r="D126" s="1"/>
      <c r="E126" s="106">
        <f>SUM(E124:E125)</f>
        <v>-1140267.769910471</v>
      </c>
      <c r="G126" s="1" t="s">
        <v>170</v>
      </c>
      <c r="H126" s="1">
        <f t="shared" si="5"/>
        <v>16</v>
      </c>
      <c r="J126" s="18"/>
      <c r="L126"/>
      <c r="M126"/>
      <c r="N126"/>
      <c r="O126"/>
    </row>
    <row r="127" spans="1:15" x14ac:dyDescent="0.25">
      <c r="A127" s="1">
        <f t="shared" si="4"/>
        <v>17</v>
      </c>
      <c r="C127" s="1"/>
      <c r="D127" s="1"/>
      <c r="E127" s="78"/>
      <c r="G127" s="1"/>
      <c r="H127" s="1">
        <f t="shared" si="5"/>
        <v>17</v>
      </c>
      <c r="L127"/>
      <c r="M127"/>
      <c r="N127"/>
      <c r="O127"/>
    </row>
    <row r="128" spans="1:15" x14ac:dyDescent="0.25">
      <c r="A128" s="1">
        <f t="shared" si="4"/>
        <v>18</v>
      </c>
      <c r="B128" s="102" t="s">
        <v>171</v>
      </c>
      <c r="C128" s="1"/>
      <c r="D128" s="1"/>
      <c r="E128" s="78"/>
      <c r="G128" s="1"/>
      <c r="H128" s="1">
        <f t="shared" si="5"/>
        <v>18</v>
      </c>
      <c r="L128"/>
      <c r="M128"/>
      <c r="N128"/>
      <c r="O128"/>
    </row>
    <row r="129" spans="1:15" x14ac:dyDescent="0.25">
      <c r="A129" s="1">
        <f t="shared" si="4"/>
        <v>19</v>
      </c>
      <c r="B129" s="41" t="s">
        <v>172</v>
      </c>
      <c r="C129" s="1"/>
      <c r="D129" s="1"/>
      <c r="E129" s="103">
        <v>58386.388307458947</v>
      </c>
      <c r="F129" s="82"/>
      <c r="G129" s="1" t="s">
        <v>407</v>
      </c>
      <c r="H129" s="1">
        <f t="shared" si="5"/>
        <v>19</v>
      </c>
      <c r="L129"/>
      <c r="M129"/>
      <c r="N129"/>
      <c r="O129"/>
    </row>
    <row r="130" spans="1:15" x14ac:dyDescent="0.25">
      <c r="A130" s="1">
        <f t="shared" si="4"/>
        <v>20</v>
      </c>
      <c r="B130" s="41" t="s">
        <v>173</v>
      </c>
      <c r="C130" s="1"/>
      <c r="D130" s="1"/>
      <c r="E130" s="104">
        <v>42132.851178335695</v>
      </c>
      <c r="F130" s="82"/>
      <c r="G130" s="1" t="s">
        <v>408</v>
      </c>
      <c r="H130" s="1">
        <f t="shared" si="5"/>
        <v>20</v>
      </c>
      <c r="L130"/>
      <c r="M130"/>
      <c r="N130"/>
      <c r="O130"/>
    </row>
    <row r="131" spans="1:15" x14ac:dyDescent="0.25">
      <c r="A131" s="1">
        <f t="shared" si="4"/>
        <v>21</v>
      </c>
      <c r="B131" s="41" t="s">
        <v>174</v>
      </c>
      <c r="C131" s="1"/>
      <c r="D131" s="1"/>
      <c r="E131" s="105">
        <v>28809.361397441011</v>
      </c>
      <c r="F131" s="5"/>
      <c r="G131" s="1" t="s">
        <v>409</v>
      </c>
      <c r="H131" s="1">
        <f t="shared" si="5"/>
        <v>21</v>
      </c>
      <c r="L131"/>
      <c r="M131"/>
      <c r="N131"/>
      <c r="O131"/>
    </row>
    <row r="132" spans="1:15" x14ac:dyDescent="0.25">
      <c r="A132" s="1">
        <f t="shared" si="4"/>
        <v>22</v>
      </c>
      <c r="B132" s="41" t="s">
        <v>175</v>
      </c>
      <c r="E132" s="106">
        <f>SUM(E129:E131)</f>
        <v>129328.60088323566</v>
      </c>
      <c r="F132" s="5"/>
      <c r="G132" s="1" t="s">
        <v>176</v>
      </c>
      <c r="H132" s="1">
        <f t="shared" si="5"/>
        <v>22</v>
      </c>
      <c r="L132"/>
      <c r="M132"/>
      <c r="N132"/>
      <c r="O132"/>
    </row>
    <row r="133" spans="1:15" x14ac:dyDescent="0.25">
      <c r="A133" s="1">
        <f t="shared" si="4"/>
        <v>23</v>
      </c>
      <c r="B133" s="41"/>
      <c r="E133" s="83"/>
      <c r="G133" s="1"/>
      <c r="H133" s="1">
        <f t="shared" si="5"/>
        <v>23</v>
      </c>
      <c r="L133"/>
      <c r="M133"/>
      <c r="N133"/>
      <c r="O133"/>
    </row>
    <row r="134" spans="1:15" x14ac:dyDescent="0.25">
      <c r="A134" s="1">
        <f t="shared" si="4"/>
        <v>24</v>
      </c>
      <c r="B134" s="260" t="s">
        <v>177</v>
      </c>
      <c r="E134" s="274">
        <v>0</v>
      </c>
      <c r="G134" s="259" t="s">
        <v>410</v>
      </c>
      <c r="H134" s="1">
        <f t="shared" si="5"/>
        <v>24</v>
      </c>
      <c r="L134"/>
      <c r="M134"/>
      <c r="N134"/>
      <c r="O134"/>
    </row>
    <row r="135" spans="1:15" x14ac:dyDescent="0.25">
      <c r="A135" s="1">
        <f t="shared" si="4"/>
        <v>25</v>
      </c>
      <c r="B135" s="260" t="s">
        <v>178</v>
      </c>
      <c r="E135" s="275">
        <v>-11349.30761086454</v>
      </c>
      <c r="G135" s="259" t="s">
        <v>411</v>
      </c>
      <c r="H135" s="1">
        <f t="shared" si="5"/>
        <v>25</v>
      </c>
      <c r="L135"/>
      <c r="M135"/>
      <c r="N135"/>
      <c r="O135"/>
    </row>
    <row r="136" spans="1:15" x14ac:dyDescent="0.25">
      <c r="A136" s="1">
        <f t="shared" si="4"/>
        <v>26</v>
      </c>
      <c r="B136" s="41"/>
      <c r="E136" s="83"/>
      <c r="G136" s="1"/>
      <c r="H136" s="1">
        <f t="shared" si="5"/>
        <v>26</v>
      </c>
      <c r="J136" s="18"/>
      <c r="L136"/>
      <c r="M136"/>
      <c r="N136"/>
      <c r="O136"/>
    </row>
    <row r="137" spans="1:15" ht="16.5" thickBot="1" x14ac:dyDescent="0.3">
      <c r="A137" s="1">
        <f t="shared" si="4"/>
        <v>27</v>
      </c>
      <c r="B137" s="41" t="s">
        <v>412</v>
      </c>
      <c r="E137" s="94">
        <f>E135+E132+E126+E121+E116</f>
        <v>5513611.1275644703</v>
      </c>
      <c r="F137" s="5"/>
      <c r="G137" s="259" t="s">
        <v>413</v>
      </c>
      <c r="H137" s="1">
        <f t="shared" si="5"/>
        <v>27</v>
      </c>
      <c r="J137" s="276"/>
      <c r="L137"/>
      <c r="M137"/>
      <c r="N137"/>
      <c r="O137"/>
    </row>
    <row r="138" spans="1:15" ht="16.5" thickTop="1" x14ac:dyDescent="0.25">
      <c r="A138" s="1">
        <f t="shared" si="4"/>
        <v>28</v>
      </c>
      <c r="B138" s="41"/>
      <c r="E138" s="60"/>
      <c r="G138" s="1"/>
      <c r="H138" s="1">
        <f t="shared" si="5"/>
        <v>28</v>
      </c>
      <c r="L138"/>
      <c r="M138"/>
      <c r="N138"/>
      <c r="O138"/>
    </row>
    <row r="139" spans="1:15" ht="18.75" x14ac:dyDescent="0.25">
      <c r="A139" s="1">
        <f t="shared" si="4"/>
        <v>29</v>
      </c>
      <c r="B139" s="75" t="s">
        <v>179</v>
      </c>
      <c r="E139" s="60"/>
      <c r="G139" s="1"/>
      <c r="H139" s="1">
        <f t="shared" si="5"/>
        <v>29</v>
      </c>
      <c r="L139"/>
      <c r="M139"/>
      <c r="N139"/>
      <c r="O139"/>
    </row>
    <row r="140" spans="1:15" x14ac:dyDescent="0.25">
      <c r="A140" s="1">
        <f t="shared" si="4"/>
        <v>30</v>
      </c>
      <c r="B140" s="41" t="s">
        <v>180</v>
      </c>
      <c r="E140" s="46">
        <f>E189</f>
        <v>0</v>
      </c>
      <c r="G140" s="259" t="s">
        <v>181</v>
      </c>
      <c r="H140" s="1">
        <f t="shared" si="5"/>
        <v>30</v>
      </c>
      <c r="L140"/>
      <c r="M140"/>
      <c r="N140"/>
      <c r="O140"/>
    </row>
    <row r="141" spans="1:15" x14ac:dyDescent="0.25">
      <c r="A141" s="1">
        <f t="shared" si="4"/>
        <v>31</v>
      </c>
      <c r="B141" s="41" t="s">
        <v>182</v>
      </c>
      <c r="E141" s="79">
        <v>0</v>
      </c>
      <c r="G141" s="259" t="s">
        <v>183</v>
      </c>
      <c r="H141" s="1">
        <f t="shared" si="5"/>
        <v>31</v>
      </c>
      <c r="J141" s="27"/>
      <c r="L141"/>
      <c r="M141"/>
      <c r="N141"/>
      <c r="O141"/>
    </row>
    <row r="142" spans="1:15" ht="16.5" thickBot="1" x14ac:dyDescent="0.3">
      <c r="A142" s="1">
        <f t="shared" si="4"/>
        <v>32</v>
      </c>
      <c r="B142" s="3" t="s">
        <v>184</v>
      </c>
      <c r="E142" s="63">
        <f>SUM(E140:E141)</f>
        <v>0</v>
      </c>
      <c r="G142" s="259" t="s">
        <v>76</v>
      </c>
      <c r="H142" s="1">
        <f t="shared" si="5"/>
        <v>32</v>
      </c>
      <c r="L142"/>
      <c r="M142"/>
      <c r="N142"/>
      <c r="O142"/>
    </row>
    <row r="143" spans="1:15" ht="16.5" thickTop="1" x14ac:dyDescent="0.25">
      <c r="A143" s="1">
        <f t="shared" si="4"/>
        <v>33</v>
      </c>
      <c r="B143" s="41"/>
      <c r="E143" s="60"/>
      <c r="G143" s="1"/>
      <c r="H143" s="1">
        <f t="shared" si="5"/>
        <v>33</v>
      </c>
      <c r="L143"/>
      <c r="M143"/>
      <c r="N143"/>
      <c r="O143"/>
    </row>
    <row r="144" spans="1:15" ht="18.75" x14ac:dyDescent="0.25">
      <c r="A144" s="1">
        <f t="shared" si="4"/>
        <v>34</v>
      </c>
      <c r="B144" s="75" t="s">
        <v>185</v>
      </c>
      <c r="E144" s="60"/>
      <c r="G144" s="1"/>
      <c r="H144" s="1">
        <f t="shared" si="5"/>
        <v>34</v>
      </c>
      <c r="L144"/>
      <c r="M144"/>
      <c r="N144"/>
      <c r="O144"/>
    </row>
    <row r="145" spans="1:15" x14ac:dyDescent="0.25">
      <c r="A145" s="1">
        <f t="shared" si="4"/>
        <v>35</v>
      </c>
      <c r="B145" s="41" t="s">
        <v>186</v>
      </c>
      <c r="E145" s="46">
        <v>0</v>
      </c>
      <c r="G145" s="259" t="s">
        <v>187</v>
      </c>
      <c r="H145" s="1">
        <f t="shared" si="5"/>
        <v>35</v>
      </c>
      <c r="L145"/>
      <c r="M145"/>
      <c r="N145"/>
      <c r="O145"/>
    </row>
    <row r="146" spans="1:15" x14ac:dyDescent="0.25">
      <c r="A146" s="1">
        <f t="shared" si="4"/>
        <v>36</v>
      </c>
      <c r="B146" s="3" t="s">
        <v>188</v>
      </c>
      <c r="E146" s="80">
        <v>0</v>
      </c>
      <c r="G146" s="259" t="s">
        <v>189</v>
      </c>
      <c r="H146" s="1">
        <f t="shared" si="5"/>
        <v>36</v>
      </c>
      <c r="J146" s="27"/>
      <c r="L146"/>
      <c r="M146"/>
      <c r="N146"/>
      <c r="O146"/>
    </row>
    <row r="147" spans="1:15" ht="16.5" thickBot="1" x14ac:dyDescent="0.3">
      <c r="A147" s="1">
        <f t="shared" si="4"/>
        <v>37</v>
      </c>
      <c r="B147" s="3" t="s">
        <v>190</v>
      </c>
      <c r="E147" s="63">
        <f>SUM(E145:E146)</f>
        <v>0</v>
      </c>
      <c r="G147" s="259" t="s">
        <v>414</v>
      </c>
      <c r="H147" s="1">
        <f t="shared" si="5"/>
        <v>37</v>
      </c>
      <c r="L147"/>
      <c r="M147"/>
      <c r="N147"/>
      <c r="O147"/>
    </row>
    <row r="148" spans="1:15" ht="16.5" thickTop="1" x14ac:dyDescent="0.25">
      <c r="A148" s="1">
        <f t="shared" si="4"/>
        <v>38</v>
      </c>
      <c r="B148" s="41"/>
      <c r="E148" s="60"/>
      <c r="G148" s="1"/>
      <c r="H148" s="1">
        <f t="shared" si="5"/>
        <v>38</v>
      </c>
      <c r="L148"/>
      <c r="M148"/>
      <c r="N148"/>
      <c r="O148"/>
    </row>
    <row r="149" spans="1:15" ht="19.5" thickBot="1" x14ac:dyDescent="0.3">
      <c r="A149" s="1">
        <f t="shared" si="4"/>
        <v>39</v>
      </c>
      <c r="B149" s="75" t="s">
        <v>191</v>
      </c>
      <c r="E149" s="108">
        <v>0</v>
      </c>
      <c r="G149" s="1" t="s">
        <v>192</v>
      </c>
      <c r="H149" s="1">
        <f t="shared" si="5"/>
        <v>39</v>
      </c>
      <c r="L149"/>
      <c r="M149"/>
      <c r="N149"/>
      <c r="O149"/>
    </row>
    <row r="150" spans="1:15" ht="16.5" thickTop="1" x14ac:dyDescent="0.25">
      <c r="B150" s="41"/>
      <c r="E150" s="60"/>
      <c r="G150" s="1"/>
      <c r="L150"/>
      <c r="M150"/>
      <c r="N150"/>
      <c r="O150"/>
    </row>
    <row r="151" spans="1:15" x14ac:dyDescent="0.25">
      <c r="B151" s="41"/>
      <c r="E151" s="60"/>
      <c r="G151" s="1"/>
      <c r="L151"/>
      <c r="M151"/>
      <c r="N151"/>
      <c r="O151"/>
    </row>
    <row r="152" spans="1:15" ht="18.75" x14ac:dyDescent="0.25">
      <c r="A152" s="91">
        <v>1</v>
      </c>
      <c r="B152" s="41" t="s">
        <v>193</v>
      </c>
      <c r="E152" s="60"/>
      <c r="G152" s="1"/>
      <c r="L152"/>
      <c r="M152"/>
      <c r="N152"/>
      <c r="O152"/>
    </row>
    <row r="153" spans="1:15" ht="18.75" x14ac:dyDescent="0.25">
      <c r="A153" s="91">
        <v>2</v>
      </c>
      <c r="B153" s="3" t="s">
        <v>145</v>
      </c>
      <c r="E153" s="60"/>
      <c r="G153" s="1"/>
      <c r="L153"/>
      <c r="M153"/>
      <c r="N153"/>
      <c r="O153"/>
    </row>
    <row r="154" spans="1:15" x14ac:dyDescent="0.25">
      <c r="B154" s="5"/>
      <c r="E154" s="60"/>
      <c r="G154" s="1"/>
      <c r="L154"/>
      <c r="M154"/>
      <c r="N154"/>
      <c r="O154"/>
    </row>
    <row r="155" spans="1:15" x14ac:dyDescent="0.25">
      <c r="B155" s="5"/>
      <c r="E155" s="60"/>
      <c r="G155" s="1"/>
      <c r="L155"/>
      <c r="M155"/>
      <c r="N155"/>
      <c r="O155"/>
    </row>
    <row r="156" spans="1:15" x14ac:dyDescent="0.25">
      <c r="B156" s="303" t="s">
        <v>0</v>
      </c>
      <c r="C156" s="304"/>
      <c r="D156" s="304"/>
      <c r="E156" s="304"/>
      <c r="F156" s="304"/>
      <c r="G156" s="304"/>
      <c r="L156"/>
      <c r="M156"/>
      <c r="N156"/>
      <c r="O156"/>
    </row>
    <row r="157" spans="1:15" x14ac:dyDescent="0.25">
      <c r="A157" s="1" t="s">
        <v>91</v>
      </c>
      <c r="B157" s="303" t="s">
        <v>92</v>
      </c>
      <c r="C157" s="304"/>
      <c r="D157" s="304"/>
      <c r="E157" s="304"/>
      <c r="F157" s="304"/>
      <c r="G157" s="304"/>
      <c r="L157"/>
      <c r="M157"/>
      <c r="N157"/>
      <c r="O157"/>
    </row>
    <row r="158" spans="1:15" ht="17.25" x14ac:dyDescent="0.25">
      <c r="B158" s="303" t="s">
        <v>375</v>
      </c>
      <c r="C158" s="305"/>
      <c r="D158" s="305"/>
      <c r="E158" s="305"/>
      <c r="F158" s="305"/>
      <c r="G158" s="305"/>
      <c r="L158"/>
      <c r="M158"/>
      <c r="N158"/>
      <c r="O158"/>
    </row>
    <row r="159" spans="1:15" x14ac:dyDescent="0.25">
      <c r="B159" s="306" t="str">
        <f>B6</f>
        <v>For the Base Period &amp; True-Up Period Ending December 31, 2024</v>
      </c>
      <c r="C159" s="307"/>
      <c r="D159" s="307"/>
      <c r="E159" s="307"/>
      <c r="F159" s="307"/>
      <c r="G159" s="307"/>
      <c r="L159"/>
      <c r="M159"/>
      <c r="N159"/>
      <c r="O159"/>
    </row>
    <row r="160" spans="1:15" x14ac:dyDescent="0.25">
      <c r="B160" s="308" t="s">
        <v>3</v>
      </c>
      <c r="C160" s="304"/>
      <c r="D160" s="304"/>
      <c r="E160" s="304"/>
      <c r="F160" s="304"/>
      <c r="G160" s="304"/>
      <c r="L160"/>
      <c r="M160"/>
      <c r="N160"/>
      <c r="O160"/>
    </row>
    <row r="161" spans="1:15" x14ac:dyDescent="0.25">
      <c r="B161" s="28"/>
      <c r="L161"/>
      <c r="M161"/>
      <c r="N161"/>
      <c r="O161"/>
    </row>
    <row r="162" spans="1:15" x14ac:dyDescent="0.25">
      <c r="A162" s="1" t="s">
        <v>4</v>
      </c>
      <c r="E162" s="73"/>
      <c r="G162" s="1"/>
      <c r="H162" s="1" t="s">
        <v>4</v>
      </c>
      <c r="L162"/>
      <c r="M162"/>
      <c r="N162"/>
      <c r="O162"/>
    </row>
    <row r="163" spans="1:15" x14ac:dyDescent="0.25">
      <c r="A163" s="1" t="s">
        <v>6</v>
      </c>
      <c r="B163" s="5" t="s">
        <v>91</v>
      </c>
      <c r="E163" s="74" t="s">
        <v>8</v>
      </c>
      <c r="G163" s="7" t="s">
        <v>9</v>
      </c>
      <c r="H163" s="1" t="s">
        <v>6</v>
      </c>
      <c r="L163"/>
      <c r="M163"/>
      <c r="N163"/>
      <c r="O163"/>
    </row>
    <row r="164" spans="1:15" x14ac:dyDescent="0.25">
      <c r="B164" s="75" t="s">
        <v>194</v>
      </c>
      <c r="E164" s="73"/>
      <c r="G164" s="1"/>
      <c r="L164"/>
      <c r="M164"/>
      <c r="N164"/>
      <c r="O164"/>
    </row>
    <row r="165" spans="1:15" x14ac:dyDescent="0.25">
      <c r="A165" s="1">
        <v>1</v>
      </c>
      <c r="B165" s="102" t="s">
        <v>195</v>
      </c>
      <c r="E165" s="73"/>
      <c r="G165" s="1"/>
      <c r="H165" s="1">
        <f>A165</f>
        <v>1</v>
      </c>
      <c r="L165"/>
      <c r="M165"/>
      <c r="N165"/>
      <c r="O165"/>
    </row>
    <row r="166" spans="1:15" x14ac:dyDescent="0.25">
      <c r="A166" s="1">
        <f t="shared" ref="A166:A189" si="6">A165+1</f>
        <v>2</v>
      </c>
      <c r="B166" s="41" t="s">
        <v>148</v>
      </c>
      <c r="E166" s="46">
        <v>8351423.1055796882</v>
      </c>
      <c r="F166" s="82"/>
      <c r="G166" s="1" t="s">
        <v>196</v>
      </c>
      <c r="H166" s="1">
        <f t="shared" ref="H166:H189" si="7">H165+1</f>
        <v>2</v>
      </c>
      <c r="J166" s="109"/>
      <c r="L166"/>
      <c r="M166"/>
      <c r="N166"/>
      <c r="O166"/>
    </row>
    <row r="167" spans="1:15" x14ac:dyDescent="0.25">
      <c r="A167" s="1">
        <f t="shared" si="6"/>
        <v>3</v>
      </c>
      <c r="B167" s="41" t="s">
        <v>197</v>
      </c>
      <c r="E167" s="79">
        <v>37383.30803430955</v>
      </c>
      <c r="F167" s="39"/>
      <c r="G167" s="1" t="s">
        <v>415</v>
      </c>
      <c r="H167" s="1">
        <f t="shared" si="7"/>
        <v>3</v>
      </c>
      <c r="J167" s="109"/>
      <c r="K167" s="256"/>
      <c r="L167"/>
      <c r="M167"/>
      <c r="N167"/>
      <c r="O167"/>
    </row>
    <row r="168" spans="1:15" x14ac:dyDescent="0.25">
      <c r="A168" s="1">
        <f t="shared" si="6"/>
        <v>4</v>
      </c>
      <c r="B168" s="41" t="s">
        <v>152</v>
      </c>
      <c r="E168" s="79">
        <v>130959.46608652556</v>
      </c>
      <c r="G168" s="1" t="s">
        <v>416</v>
      </c>
      <c r="H168" s="1">
        <f t="shared" si="7"/>
        <v>4</v>
      </c>
      <c r="J168" s="109"/>
      <c r="K168" s="256"/>
      <c r="L168"/>
      <c r="M168"/>
      <c r="N168"/>
      <c r="O168"/>
    </row>
    <row r="169" spans="1:15" x14ac:dyDescent="0.25">
      <c r="A169" s="1">
        <f t="shared" si="6"/>
        <v>5</v>
      </c>
      <c r="B169" s="41" t="s">
        <v>154</v>
      </c>
      <c r="C169" s="1"/>
      <c r="D169" s="1"/>
      <c r="E169" s="80">
        <v>389995.4575411345</v>
      </c>
      <c r="G169" s="1" t="s">
        <v>417</v>
      </c>
      <c r="H169" s="1">
        <f t="shared" si="7"/>
        <v>5</v>
      </c>
      <c r="K169" s="256"/>
      <c r="L169"/>
      <c r="M169"/>
      <c r="N169"/>
      <c r="O169"/>
    </row>
    <row r="170" spans="1:15" x14ac:dyDescent="0.25">
      <c r="A170" s="1">
        <f t="shared" si="6"/>
        <v>6</v>
      </c>
      <c r="B170" s="41" t="s">
        <v>198</v>
      </c>
      <c r="E170" s="106">
        <f>SUM(E166:E169)</f>
        <v>8909761.3372416571</v>
      </c>
      <c r="F170" s="82"/>
      <c r="G170" s="1" t="s">
        <v>157</v>
      </c>
      <c r="H170" s="1">
        <f t="shared" si="7"/>
        <v>6</v>
      </c>
      <c r="J170" s="109"/>
      <c r="L170"/>
      <c r="M170"/>
      <c r="N170"/>
      <c r="O170"/>
    </row>
    <row r="171" spans="1:15" x14ac:dyDescent="0.25">
      <c r="A171" s="1">
        <f t="shared" si="6"/>
        <v>7</v>
      </c>
      <c r="C171" s="1"/>
      <c r="D171" s="1"/>
      <c r="E171" s="73"/>
      <c r="G171" s="1"/>
      <c r="H171" s="1">
        <f t="shared" si="7"/>
        <v>7</v>
      </c>
      <c r="L171"/>
      <c r="M171"/>
      <c r="N171"/>
      <c r="O171"/>
    </row>
    <row r="172" spans="1:15" x14ac:dyDescent="0.25">
      <c r="A172" s="1">
        <f t="shared" si="6"/>
        <v>8</v>
      </c>
      <c r="B172" s="10" t="s">
        <v>199</v>
      </c>
      <c r="E172" s="73"/>
      <c r="G172" s="1"/>
      <c r="H172" s="1">
        <f t="shared" si="7"/>
        <v>8</v>
      </c>
      <c r="L172"/>
      <c r="M172"/>
      <c r="N172"/>
      <c r="O172"/>
    </row>
    <row r="173" spans="1:15" x14ac:dyDescent="0.25">
      <c r="A173" s="1">
        <f t="shared" si="6"/>
        <v>9</v>
      </c>
      <c r="B173" s="3" t="s">
        <v>200</v>
      </c>
      <c r="E173" s="46">
        <v>2128950.7842408586</v>
      </c>
      <c r="F173" s="82"/>
      <c r="G173" s="1" t="s">
        <v>201</v>
      </c>
      <c r="H173" s="1">
        <f t="shared" si="7"/>
        <v>9</v>
      </c>
      <c r="L173"/>
      <c r="M173"/>
      <c r="N173"/>
      <c r="O173"/>
    </row>
    <row r="174" spans="1:15" x14ac:dyDescent="0.25">
      <c r="A174" s="1">
        <f t="shared" si="6"/>
        <v>10</v>
      </c>
      <c r="B174" s="3" t="s">
        <v>202</v>
      </c>
      <c r="E174" s="79">
        <v>17933.039621368403</v>
      </c>
      <c r="F174" s="39"/>
      <c r="G174" s="1" t="s">
        <v>418</v>
      </c>
      <c r="H174" s="1">
        <f t="shared" si="7"/>
        <v>10</v>
      </c>
      <c r="K174" s="256"/>
      <c r="L174"/>
      <c r="M174"/>
      <c r="N174"/>
      <c r="O174"/>
    </row>
    <row r="175" spans="1:15" x14ac:dyDescent="0.25">
      <c r="A175" s="1">
        <f t="shared" si="6"/>
        <v>11</v>
      </c>
      <c r="B175" s="3" t="s">
        <v>203</v>
      </c>
      <c r="E175" s="79">
        <v>58238.818486106298</v>
      </c>
      <c r="G175" s="1" t="s">
        <v>419</v>
      </c>
      <c r="H175" s="1">
        <f t="shared" si="7"/>
        <v>11</v>
      </c>
      <c r="K175" s="256"/>
      <c r="L175"/>
      <c r="M175"/>
      <c r="N175"/>
      <c r="O175"/>
    </row>
    <row r="176" spans="1:15" x14ac:dyDescent="0.25">
      <c r="A176" s="1">
        <f t="shared" si="6"/>
        <v>12</v>
      </c>
      <c r="B176" s="3" t="s">
        <v>204</v>
      </c>
      <c r="E176" s="80">
        <v>168739.09069075412</v>
      </c>
      <c r="G176" s="1" t="s">
        <v>420</v>
      </c>
      <c r="H176" s="1">
        <f t="shared" si="7"/>
        <v>12</v>
      </c>
      <c r="K176" s="256"/>
      <c r="L176"/>
      <c r="M176"/>
      <c r="N176"/>
      <c r="O176"/>
    </row>
    <row r="177" spans="1:15" x14ac:dyDescent="0.25">
      <c r="A177" s="1">
        <f t="shared" si="6"/>
        <v>13</v>
      </c>
      <c r="B177" s="109" t="s">
        <v>205</v>
      </c>
      <c r="C177" s="109"/>
      <c r="D177" s="109"/>
      <c r="E177" s="106">
        <f>SUM(E173:E176)</f>
        <v>2373861.7330390876</v>
      </c>
      <c r="F177" s="82"/>
      <c r="G177" s="1" t="s">
        <v>206</v>
      </c>
      <c r="H177" s="1">
        <f t="shared" si="7"/>
        <v>13</v>
      </c>
      <c r="L177"/>
      <c r="M177"/>
      <c r="N177"/>
      <c r="O177"/>
    </row>
    <row r="178" spans="1:15" x14ac:dyDescent="0.25">
      <c r="A178" s="1">
        <f t="shared" si="6"/>
        <v>14</v>
      </c>
      <c r="B178" s="109"/>
      <c r="C178" s="109"/>
      <c r="D178" s="109"/>
      <c r="E178" s="78"/>
      <c r="G178" s="1"/>
      <c r="H178" s="1">
        <f t="shared" si="7"/>
        <v>14</v>
      </c>
      <c r="L178"/>
      <c r="M178"/>
      <c r="N178"/>
      <c r="O178"/>
    </row>
    <row r="179" spans="1:15" x14ac:dyDescent="0.25">
      <c r="A179" s="1">
        <f t="shared" si="6"/>
        <v>15</v>
      </c>
      <c r="B179" s="102" t="s">
        <v>147</v>
      </c>
      <c r="C179" s="109"/>
      <c r="D179" s="109"/>
      <c r="E179" s="78"/>
      <c r="G179" s="1"/>
      <c r="H179" s="1">
        <f t="shared" si="7"/>
        <v>15</v>
      </c>
      <c r="L179"/>
      <c r="M179"/>
      <c r="N179"/>
      <c r="O179"/>
    </row>
    <row r="180" spans="1:15" x14ac:dyDescent="0.25">
      <c r="A180" s="1">
        <f t="shared" si="6"/>
        <v>16</v>
      </c>
      <c r="B180" s="41" t="s">
        <v>148</v>
      </c>
      <c r="E180" s="60">
        <f>+E166-E173</f>
        <v>6222472.3213388296</v>
      </c>
      <c r="F180" s="82"/>
      <c r="G180" s="1" t="s">
        <v>207</v>
      </c>
      <c r="H180" s="1">
        <f t="shared" si="7"/>
        <v>16</v>
      </c>
      <c r="L180"/>
      <c r="M180"/>
      <c r="N180"/>
      <c r="O180"/>
    </row>
    <row r="181" spans="1:15" x14ac:dyDescent="0.25">
      <c r="A181" s="1">
        <f t="shared" si="6"/>
        <v>17</v>
      </c>
      <c r="B181" s="41" t="s">
        <v>150</v>
      </c>
      <c r="E181" s="78">
        <f>+E167-E174</f>
        <v>19450.268412941146</v>
      </c>
      <c r="F181" s="82"/>
      <c r="G181" s="1" t="s">
        <v>208</v>
      </c>
      <c r="H181" s="1">
        <f t="shared" si="7"/>
        <v>17</v>
      </c>
      <c r="L181"/>
      <c r="M181"/>
      <c r="N181"/>
      <c r="O181"/>
    </row>
    <row r="182" spans="1:15" x14ac:dyDescent="0.25">
      <c r="A182" s="1">
        <f t="shared" si="6"/>
        <v>18</v>
      </c>
      <c r="B182" s="41" t="s">
        <v>152</v>
      </c>
      <c r="E182" s="78">
        <f>+E168-E175</f>
        <v>72720.647600419266</v>
      </c>
      <c r="G182" s="1" t="s">
        <v>209</v>
      </c>
      <c r="H182" s="1">
        <f t="shared" si="7"/>
        <v>18</v>
      </c>
      <c r="L182"/>
      <c r="M182"/>
      <c r="N182"/>
      <c r="O182"/>
    </row>
    <row r="183" spans="1:15" x14ac:dyDescent="0.25">
      <c r="A183" s="1">
        <f t="shared" si="6"/>
        <v>19</v>
      </c>
      <c r="B183" s="41" t="s">
        <v>154</v>
      </c>
      <c r="E183" s="110">
        <f>+E169-E176</f>
        <v>221256.36685038038</v>
      </c>
      <c r="G183" s="1" t="s">
        <v>210</v>
      </c>
      <c r="H183" s="1">
        <f t="shared" si="7"/>
        <v>19</v>
      </c>
      <c r="L183"/>
      <c r="M183"/>
      <c r="N183"/>
      <c r="O183"/>
    </row>
    <row r="184" spans="1:15" ht="16.5" thickBot="1" x14ac:dyDescent="0.3">
      <c r="A184" s="1">
        <f t="shared" si="6"/>
        <v>20</v>
      </c>
      <c r="B184" s="3" t="s">
        <v>156</v>
      </c>
      <c r="E184" s="63">
        <f>SUM(E180:E183)</f>
        <v>6535899.6042025704</v>
      </c>
      <c r="F184" s="82"/>
      <c r="G184" s="1" t="s">
        <v>211</v>
      </c>
      <c r="H184" s="1">
        <f t="shared" si="7"/>
        <v>20</v>
      </c>
      <c r="L184"/>
      <c r="M184"/>
      <c r="N184"/>
      <c r="O184"/>
    </row>
    <row r="185" spans="1:15" ht="16.5" thickTop="1" x14ac:dyDescent="0.25">
      <c r="A185" s="1">
        <f t="shared" si="6"/>
        <v>21</v>
      </c>
      <c r="E185" s="60"/>
      <c r="G185" s="1"/>
      <c r="H185" s="1">
        <f t="shared" si="7"/>
        <v>21</v>
      </c>
      <c r="L185"/>
      <c r="M185"/>
      <c r="N185"/>
      <c r="O185"/>
    </row>
    <row r="186" spans="1:15" ht="18.75" x14ac:dyDescent="0.25">
      <c r="A186" s="1">
        <f t="shared" si="6"/>
        <v>22</v>
      </c>
      <c r="B186" s="75" t="s">
        <v>421</v>
      </c>
      <c r="E186" s="60"/>
      <c r="G186" s="1"/>
      <c r="H186" s="1">
        <f t="shared" si="7"/>
        <v>22</v>
      </c>
      <c r="L186"/>
      <c r="M186"/>
      <c r="N186"/>
      <c r="O186"/>
    </row>
    <row r="187" spans="1:15" x14ac:dyDescent="0.25">
      <c r="A187" s="1">
        <f t="shared" si="6"/>
        <v>23</v>
      </c>
      <c r="B187" s="41" t="s">
        <v>212</v>
      </c>
      <c r="E187" s="46">
        <v>0</v>
      </c>
      <c r="G187" s="1" t="s">
        <v>213</v>
      </c>
      <c r="H187" s="1">
        <f t="shared" si="7"/>
        <v>23</v>
      </c>
      <c r="L187"/>
      <c r="M187"/>
      <c r="N187"/>
      <c r="O187"/>
    </row>
    <row r="188" spans="1:15" x14ac:dyDescent="0.25">
      <c r="A188" s="1">
        <f t="shared" si="6"/>
        <v>24</v>
      </c>
      <c r="B188" s="3" t="s">
        <v>214</v>
      </c>
      <c r="E188" s="80">
        <v>0</v>
      </c>
      <c r="G188" s="1" t="s">
        <v>215</v>
      </c>
      <c r="H188" s="1">
        <f t="shared" si="7"/>
        <v>24</v>
      </c>
      <c r="L188"/>
      <c r="M188"/>
      <c r="N188"/>
      <c r="O188"/>
    </row>
    <row r="189" spans="1:15" ht="16.5" thickBot="1" x14ac:dyDescent="0.3">
      <c r="A189" s="1">
        <f t="shared" si="6"/>
        <v>25</v>
      </c>
      <c r="B189" s="41" t="s">
        <v>216</v>
      </c>
      <c r="E189" s="94">
        <f>E187-E188</f>
        <v>0</v>
      </c>
      <c r="G189" s="1" t="s">
        <v>217</v>
      </c>
      <c r="H189" s="1">
        <f t="shared" si="7"/>
        <v>25</v>
      </c>
      <c r="L189"/>
      <c r="M189"/>
      <c r="N189"/>
      <c r="O189"/>
    </row>
    <row r="190" spans="1:15" ht="16.5" thickTop="1" x14ac:dyDescent="0.25">
      <c r="B190" s="41"/>
      <c r="E190" s="60"/>
      <c r="G190" s="1"/>
      <c r="L190"/>
      <c r="M190"/>
      <c r="N190"/>
      <c r="O190"/>
    </row>
    <row r="191" spans="1:15" x14ac:dyDescent="0.25">
      <c r="B191" s="41"/>
      <c r="E191" s="60"/>
      <c r="G191" s="1"/>
      <c r="L191"/>
      <c r="M191"/>
      <c r="N191"/>
      <c r="O191"/>
    </row>
    <row r="192" spans="1:15" ht="18.75" x14ac:dyDescent="0.25">
      <c r="A192" s="91">
        <v>1</v>
      </c>
      <c r="B192" s="3" t="s">
        <v>422</v>
      </c>
      <c r="E192" s="60"/>
      <c r="G192" s="1"/>
      <c r="L192"/>
      <c r="M192"/>
      <c r="N192"/>
      <c r="O192"/>
    </row>
    <row r="193" spans="1:15" x14ac:dyDescent="0.25">
      <c r="E193" s="60"/>
      <c r="G193" s="1"/>
      <c r="L193"/>
      <c r="M193"/>
      <c r="N193"/>
      <c r="O193"/>
    </row>
    <row r="194" spans="1:15" x14ac:dyDescent="0.25">
      <c r="E194" s="60"/>
      <c r="G194" s="1"/>
      <c r="L194"/>
      <c r="M194"/>
      <c r="N194"/>
      <c r="O194"/>
    </row>
    <row r="195" spans="1:15" x14ac:dyDescent="0.25">
      <c r="A195" s="82"/>
      <c r="E195" s="60"/>
      <c r="G195" s="1"/>
      <c r="L195"/>
      <c r="M195"/>
      <c r="N195"/>
      <c r="O195"/>
    </row>
    <row r="196" spans="1:15" x14ac:dyDescent="0.25">
      <c r="E196" s="60"/>
      <c r="G196" s="1"/>
      <c r="J196" s="18"/>
      <c r="L196"/>
      <c r="M196"/>
      <c r="N196"/>
      <c r="O196"/>
    </row>
    <row r="197" spans="1:15" x14ac:dyDescent="0.25">
      <c r="L197"/>
      <c r="M197"/>
      <c r="N197"/>
      <c r="O197"/>
    </row>
    <row r="198" spans="1:15" x14ac:dyDescent="0.25">
      <c r="L198"/>
      <c r="M198"/>
      <c r="N198"/>
      <c r="O198"/>
    </row>
    <row r="199" spans="1:15" x14ac:dyDescent="0.25">
      <c r="L199"/>
      <c r="M199"/>
      <c r="N199"/>
      <c r="O199"/>
    </row>
    <row r="200" spans="1:15" x14ac:dyDescent="0.25">
      <c r="L200"/>
      <c r="M200"/>
      <c r="N200"/>
      <c r="O200"/>
    </row>
    <row r="201" spans="1:15" x14ac:dyDescent="0.25">
      <c r="L201"/>
      <c r="M201"/>
      <c r="N201"/>
      <c r="O201"/>
    </row>
    <row r="202" spans="1:15" x14ac:dyDescent="0.25">
      <c r="L202"/>
      <c r="M202"/>
      <c r="N202"/>
      <c r="O202"/>
    </row>
    <row r="203" spans="1:15" x14ac:dyDescent="0.25">
      <c r="L203"/>
      <c r="M203"/>
      <c r="N203"/>
      <c r="O203"/>
    </row>
    <row r="204" spans="1:15" x14ac:dyDescent="0.25">
      <c r="L204"/>
      <c r="M204"/>
      <c r="N204"/>
      <c r="O204"/>
    </row>
    <row r="205" spans="1:15" x14ac:dyDescent="0.25">
      <c r="L205"/>
      <c r="M205"/>
      <c r="N205"/>
      <c r="O205"/>
    </row>
    <row r="206" spans="1:15" x14ac:dyDescent="0.25">
      <c r="L206"/>
      <c r="M206"/>
      <c r="N206"/>
      <c r="O206"/>
    </row>
    <row r="207" spans="1:15" x14ac:dyDescent="0.25">
      <c r="L207"/>
      <c r="M207"/>
      <c r="N207"/>
      <c r="O207"/>
    </row>
    <row r="208" spans="1:15" x14ac:dyDescent="0.25">
      <c r="L208"/>
      <c r="M208"/>
      <c r="N208"/>
      <c r="O208"/>
    </row>
    <row r="209" spans="12:15" x14ac:dyDescent="0.25">
      <c r="L209"/>
      <c r="M209"/>
      <c r="N209"/>
      <c r="O209"/>
    </row>
  </sheetData>
  <mergeCells count="20">
    <mergeCell ref="B103:G103"/>
    <mergeCell ref="B3:G3"/>
    <mergeCell ref="B4:G4"/>
    <mergeCell ref="B5:G5"/>
    <mergeCell ref="B6:G6"/>
    <mergeCell ref="B7:G7"/>
    <mergeCell ref="B47:G47"/>
    <mergeCell ref="B48:G48"/>
    <mergeCell ref="B49:G49"/>
    <mergeCell ref="B50:G50"/>
    <mergeCell ref="B51:G51"/>
    <mergeCell ref="B102:G102"/>
    <mergeCell ref="B159:G159"/>
    <mergeCell ref="B160:G160"/>
    <mergeCell ref="B104:G104"/>
    <mergeCell ref="B105:G105"/>
    <mergeCell ref="B106:G106"/>
    <mergeCell ref="B156:G156"/>
    <mergeCell ref="B157:G157"/>
    <mergeCell ref="B158:G158"/>
  </mergeCells>
  <printOptions horizontalCentered="1"/>
  <pageMargins left="0.5" right="0.5" top="0.5" bottom="0.5" header="0.25" footer="0.25"/>
  <pageSetup scale="55" fitToHeight="0" orientation="portrait" r:id="rId1"/>
  <headerFooter scaleWithDoc="0">
    <oddHeader>&amp;C&amp;"Times New Roman,Bold"&amp;8AS FILED</oddHeader>
    <oddFooter>&amp;L&amp;A&amp;C&amp;"Times New Roman,Regular"&amp;10Page 4.&amp;P&amp;R&amp;F</oddFooter>
    <evenFooter>&amp;C&amp;"Times New Roman,Regular"&amp;10Page 2 of 3</evenFooter>
    <firstFooter>&amp;C&amp;"Times New Roman,Regular"&amp;10Page 1 of 3</firstFooter>
  </headerFooter>
  <rowBreaks count="4" manualBreakCount="4">
    <brk id="45" max="16383" man="1"/>
    <brk id="100" max="7" man="1"/>
    <brk id="154" max="7" man="1"/>
    <brk id="19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891A-BF8E-4A69-B084-5DF46B976F0A}">
  <dimension ref="A1:P272"/>
  <sheetViews>
    <sheetView topLeftCell="A157" zoomScaleNormal="100" workbookViewId="0">
      <selection activeCell="L187" sqref="L187"/>
    </sheetView>
  </sheetViews>
  <sheetFormatPr defaultColWidth="8.7109375" defaultRowHeight="15.75" x14ac:dyDescent="0.25"/>
  <cols>
    <col min="1" max="1" width="5.28515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7109375" style="3" customWidth="1"/>
    <col min="8" max="8" width="1.5703125" style="3" customWidth="1"/>
    <col min="9" max="9" width="41.28515625" style="38" customWidth="1"/>
    <col min="10" max="10" width="5.28515625" style="3" customWidth="1"/>
    <col min="11" max="11" width="10.28515625" style="3" customWidth="1"/>
    <col min="12" max="12" width="15" style="3" customWidth="1"/>
    <col min="13" max="13" width="10.42578125" style="3" customWidth="1"/>
    <col min="14" max="16384" width="8.7109375" style="3"/>
  </cols>
  <sheetData>
    <row r="1" spans="1:12" x14ac:dyDescent="0.25">
      <c r="A1" s="2"/>
      <c r="G1" s="37"/>
      <c r="H1" s="37"/>
      <c r="I1" s="36"/>
      <c r="J1" s="1"/>
      <c r="L1" s="16"/>
    </row>
    <row r="2" spans="1:12" x14ac:dyDescent="0.25">
      <c r="B2" s="303" t="s">
        <v>0</v>
      </c>
      <c r="C2" s="303"/>
      <c r="D2" s="303"/>
      <c r="E2" s="303"/>
      <c r="F2" s="303"/>
      <c r="G2" s="303"/>
      <c r="H2" s="303"/>
      <c r="I2" s="303"/>
      <c r="J2" s="1"/>
    </row>
    <row r="3" spans="1:12" x14ac:dyDescent="0.25">
      <c r="B3" s="303" t="s">
        <v>292</v>
      </c>
      <c r="C3" s="303"/>
      <c r="D3" s="303"/>
      <c r="E3" s="303"/>
      <c r="F3" s="303"/>
      <c r="G3" s="303"/>
      <c r="H3" s="303"/>
      <c r="I3" s="303"/>
      <c r="J3" s="1"/>
    </row>
    <row r="4" spans="1:12" x14ac:dyDescent="0.25">
      <c r="B4" s="303" t="s">
        <v>2</v>
      </c>
      <c r="C4" s="303"/>
      <c r="D4" s="303"/>
      <c r="E4" s="303"/>
      <c r="F4" s="303"/>
      <c r="G4" s="303"/>
      <c r="H4" s="303"/>
      <c r="I4" s="303"/>
      <c r="J4" s="1"/>
    </row>
    <row r="5" spans="1:12" x14ac:dyDescent="0.25">
      <c r="B5" s="306" t="str">
        <f>'[1]Stmt AD'!B5</f>
        <v>Base Period &amp; True-Up Period 12 - Months Ending December 31, 2024</v>
      </c>
      <c r="C5" s="306"/>
      <c r="D5" s="306"/>
      <c r="E5" s="306"/>
      <c r="F5" s="306"/>
      <c r="G5" s="306"/>
      <c r="H5" s="306"/>
      <c r="I5" s="306"/>
      <c r="J5" s="1"/>
    </row>
    <row r="6" spans="1:12" x14ac:dyDescent="0.25">
      <c r="B6" s="308" t="s">
        <v>3</v>
      </c>
      <c r="C6" s="304"/>
      <c r="D6" s="304"/>
      <c r="E6" s="304"/>
      <c r="F6" s="304"/>
      <c r="G6" s="304"/>
      <c r="H6" s="304"/>
      <c r="I6" s="304"/>
      <c r="J6" s="1"/>
    </row>
    <row r="7" spans="1:12" x14ac:dyDescent="0.25">
      <c r="B7" s="1"/>
      <c r="C7" s="1"/>
      <c r="D7" s="1"/>
      <c r="E7" s="1"/>
      <c r="F7" s="1"/>
      <c r="G7" s="1"/>
      <c r="H7" s="1"/>
      <c r="I7" s="6"/>
      <c r="J7" s="1"/>
    </row>
    <row r="8" spans="1:12" x14ac:dyDescent="0.25">
      <c r="A8" s="1" t="s">
        <v>4</v>
      </c>
      <c r="B8" s="2"/>
      <c r="C8" s="2"/>
      <c r="D8" s="2"/>
      <c r="E8" s="1" t="s">
        <v>5</v>
      </c>
      <c r="F8" s="2"/>
      <c r="G8" s="2"/>
      <c r="H8" s="2"/>
      <c r="I8" s="6"/>
      <c r="J8" s="1" t="s">
        <v>4</v>
      </c>
    </row>
    <row r="9" spans="1:12" x14ac:dyDescent="0.25">
      <c r="A9" s="1" t="s">
        <v>6</v>
      </c>
      <c r="B9" s="1"/>
      <c r="C9" s="1"/>
      <c r="D9" s="1"/>
      <c r="E9" s="7" t="s">
        <v>7</v>
      </c>
      <c r="F9" s="1"/>
      <c r="G9" s="8" t="s">
        <v>8</v>
      </c>
      <c r="H9" s="2"/>
      <c r="I9" s="9" t="s">
        <v>9</v>
      </c>
      <c r="J9" s="1" t="s">
        <v>6</v>
      </c>
    </row>
    <row r="10" spans="1:12" x14ac:dyDescent="0.25">
      <c r="B10" s="1"/>
      <c r="C10" s="1"/>
      <c r="D10" s="1"/>
      <c r="E10" s="1"/>
      <c r="F10" s="1"/>
      <c r="G10" s="1"/>
      <c r="H10" s="1"/>
      <c r="I10" s="6"/>
      <c r="J10" s="1"/>
      <c r="L10" s="16"/>
    </row>
    <row r="11" spans="1:12" x14ac:dyDescent="0.25">
      <c r="A11" s="1">
        <v>1</v>
      </c>
      <c r="B11" s="10" t="s">
        <v>10</v>
      </c>
      <c r="H11" s="2"/>
      <c r="I11" s="6"/>
      <c r="J11" s="1">
        <f>A11</f>
        <v>1</v>
      </c>
      <c r="L11" s="16"/>
    </row>
    <row r="12" spans="1:12" x14ac:dyDescent="0.25">
      <c r="A12" s="1">
        <f>A11+1</f>
        <v>2</v>
      </c>
      <c r="B12" s="3" t="s">
        <v>11</v>
      </c>
      <c r="E12" s="1" t="s">
        <v>12</v>
      </c>
      <c r="F12" s="116"/>
      <c r="G12" s="11">
        <v>8950000</v>
      </c>
      <c r="H12" s="2"/>
      <c r="I12" s="216"/>
      <c r="J12" s="1">
        <f>J11+1</f>
        <v>2</v>
      </c>
    </row>
    <row r="13" spans="1:12" x14ac:dyDescent="0.25">
      <c r="A13" s="1">
        <f t="shared" ref="A13:A52" si="0">A12+1</f>
        <v>3</v>
      </c>
      <c r="B13" s="3" t="s">
        <v>13</v>
      </c>
      <c r="E13" s="1" t="s">
        <v>14</v>
      </c>
      <c r="F13" s="116"/>
      <c r="G13" s="13">
        <v>0</v>
      </c>
      <c r="H13" s="2"/>
      <c r="I13" s="216"/>
      <c r="J13" s="1">
        <f t="shared" ref="J13:J52" si="1">J12+1</f>
        <v>3</v>
      </c>
    </row>
    <row r="14" spans="1:12" x14ac:dyDescent="0.25">
      <c r="A14" s="1">
        <f t="shared" si="0"/>
        <v>4</v>
      </c>
      <c r="B14" s="3" t="s">
        <v>15</v>
      </c>
      <c r="E14" s="1" t="s">
        <v>16</v>
      </c>
      <c r="F14" s="116"/>
      <c r="G14" s="13">
        <v>0</v>
      </c>
      <c r="H14" s="2"/>
      <c r="I14" s="216"/>
      <c r="J14" s="1">
        <f t="shared" si="1"/>
        <v>4</v>
      </c>
    </row>
    <row r="15" spans="1:12" x14ac:dyDescent="0.25">
      <c r="A15" s="1">
        <f t="shared" si="0"/>
        <v>5</v>
      </c>
      <c r="B15" s="3" t="s">
        <v>17</v>
      </c>
      <c r="E15" s="1" t="s">
        <v>18</v>
      </c>
      <c r="F15" s="116"/>
      <c r="G15" s="13">
        <v>0</v>
      </c>
      <c r="H15" s="2"/>
      <c r="I15" s="216"/>
      <c r="J15" s="1">
        <f t="shared" si="1"/>
        <v>5</v>
      </c>
    </row>
    <row r="16" spans="1:12" x14ac:dyDescent="0.25">
      <c r="A16" s="1">
        <f t="shared" si="0"/>
        <v>6</v>
      </c>
      <c r="B16" s="3" t="s">
        <v>19</v>
      </c>
      <c r="E16" s="1" t="s">
        <v>20</v>
      </c>
      <c r="F16" s="116"/>
      <c r="G16" s="14">
        <v>-33111.982000000004</v>
      </c>
      <c r="H16" s="2"/>
      <c r="I16" s="216"/>
      <c r="J16" s="1">
        <f t="shared" si="1"/>
        <v>6</v>
      </c>
    </row>
    <row r="17" spans="1:10" x14ac:dyDescent="0.25">
      <c r="A17" s="1">
        <f t="shared" si="0"/>
        <v>7</v>
      </c>
      <c r="B17" s="3" t="s">
        <v>293</v>
      </c>
      <c r="G17" s="17">
        <f>SUM(G12:G16)</f>
        <v>8916888.0179999992</v>
      </c>
      <c r="H17" s="18"/>
      <c r="I17" s="6" t="s">
        <v>294</v>
      </c>
      <c r="J17" s="1">
        <f t="shared" si="1"/>
        <v>7</v>
      </c>
    </row>
    <row r="18" spans="1:10" x14ac:dyDescent="0.25">
      <c r="A18" s="1">
        <f t="shared" si="0"/>
        <v>8</v>
      </c>
      <c r="I18" s="6"/>
      <c r="J18" s="1">
        <f t="shared" si="1"/>
        <v>8</v>
      </c>
    </row>
    <row r="19" spans="1:10" x14ac:dyDescent="0.25">
      <c r="A19" s="1">
        <f t="shared" si="0"/>
        <v>9</v>
      </c>
      <c r="B19" s="10" t="s">
        <v>21</v>
      </c>
      <c r="G19" s="19"/>
      <c r="H19" s="2"/>
      <c r="I19" s="6"/>
      <c r="J19" s="1">
        <f t="shared" si="1"/>
        <v>9</v>
      </c>
    </row>
    <row r="20" spans="1:10" x14ac:dyDescent="0.25">
      <c r="A20" s="1">
        <f t="shared" si="0"/>
        <v>10</v>
      </c>
      <c r="B20" s="3" t="s">
        <v>22</v>
      </c>
      <c r="E20" s="1" t="s">
        <v>23</v>
      </c>
      <c r="F20" s="116"/>
      <c r="G20" s="11">
        <v>362480.12900000002</v>
      </c>
      <c r="H20" s="2"/>
      <c r="I20" s="12"/>
      <c r="J20" s="1">
        <f t="shared" si="1"/>
        <v>10</v>
      </c>
    </row>
    <row r="21" spans="1:10" x14ac:dyDescent="0.25">
      <c r="A21" s="1">
        <f t="shared" si="0"/>
        <v>11</v>
      </c>
      <c r="B21" s="3" t="s">
        <v>24</v>
      </c>
      <c r="E21" s="1" t="s">
        <v>25</v>
      </c>
      <c r="F21" s="116"/>
      <c r="G21" s="13">
        <v>7061.1109999999999</v>
      </c>
      <c r="H21" s="2"/>
      <c r="I21" s="12"/>
      <c r="J21" s="1">
        <f t="shared" si="1"/>
        <v>11</v>
      </c>
    </row>
    <row r="22" spans="1:10" x14ac:dyDescent="0.25">
      <c r="A22" s="1">
        <f t="shared" si="0"/>
        <v>12</v>
      </c>
      <c r="B22" s="3" t="s">
        <v>26</v>
      </c>
      <c r="E22" s="1" t="s">
        <v>27</v>
      </c>
      <c r="F22" s="116"/>
      <c r="G22" s="13">
        <v>672.17100000000005</v>
      </c>
      <c r="H22" s="2"/>
      <c r="I22" s="12"/>
      <c r="J22" s="1">
        <f t="shared" si="1"/>
        <v>12</v>
      </c>
    </row>
    <row r="23" spans="1:10" x14ac:dyDescent="0.25">
      <c r="A23" s="1">
        <f t="shared" si="0"/>
        <v>13</v>
      </c>
      <c r="B23" s="3" t="s">
        <v>28</v>
      </c>
      <c r="E23" s="1" t="s">
        <v>29</v>
      </c>
      <c r="F23" s="116"/>
      <c r="G23" s="13">
        <v>0</v>
      </c>
      <c r="H23" s="2"/>
      <c r="I23" s="12"/>
      <c r="J23" s="1">
        <f t="shared" si="1"/>
        <v>13</v>
      </c>
    </row>
    <row r="24" spans="1:10" x14ac:dyDescent="0.25">
      <c r="A24" s="1">
        <f t="shared" si="0"/>
        <v>14</v>
      </c>
      <c r="B24" s="3" t="s">
        <v>30</v>
      </c>
      <c r="E24" s="1" t="s">
        <v>31</v>
      </c>
      <c r="F24" s="116"/>
      <c r="G24" s="14">
        <v>0</v>
      </c>
      <c r="H24" s="2"/>
      <c r="I24" s="12"/>
      <c r="J24" s="1">
        <f t="shared" si="1"/>
        <v>14</v>
      </c>
    </row>
    <row r="25" spans="1:10" x14ac:dyDescent="0.25">
      <c r="A25" s="1">
        <f t="shared" si="0"/>
        <v>15</v>
      </c>
      <c r="B25" s="3" t="s">
        <v>295</v>
      </c>
      <c r="G25" s="20">
        <f>SUM(G20:G24)</f>
        <v>370213.41099999996</v>
      </c>
      <c r="H25" s="21"/>
      <c r="I25" s="6" t="s">
        <v>296</v>
      </c>
      <c r="J25" s="1">
        <f t="shared" si="1"/>
        <v>15</v>
      </c>
    </row>
    <row r="26" spans="1:10" x14ac:dyDescent="0.25">
      <c r="A26" s="1">
        <f t="shared" si="0"/>
        <v>16</v>
      </c>
      <c r="I26" s="6"/>
      <c r="J26" s="1">
        <f t="shared" si="1"/>
        <v>16</v>
      </c>
    </row>
    <row r="27" spans="1:10" ht="16.5" thickBot="1" x14ac:dyDescent="0.3">
      <c r="A27" s="1">
        <f t="shared" si="0"/>
        <v>17</v>
      </c>
      <c r="B27" s="10" t="s">
        <v>32</v>
      </c>
      <c r="G27" s="22">
        <f>IFERROR(G25/G17,0)</f>
        <v>4.1518230379553031E-2</v>
      </c>
      <c r="H27" s="23"/>
      <c r="I27" s="6" t="s">
        <v>297</v>
      </c>
      <c r="J27" s="1">
        <f t="shared" si="1"/>
        <v>17</v>
      </c>
    </row>
    <row r="28" spans="1:10" ht="16.5" thickTop="1" x14ac:dyDescent="0.25">
      <c r="A28" s="1">
        <f t="shared" si="0"/>
        <v>18</v>
      </c>
      <c r="I28" s="6"/>
      <c r="J28" s="1">
        <f t="shared" si="1"/>
        <v>18</v>
      </c>
    </row>
    <row r="29" spans="1:10" x14ac:dyDescent="0.25">
      <c r="A29" s="1">
        <f t="shared" si="0"/>
        <v>19</v>
      </c>
      <c r="B29" s="10" t="s">
        <v>298</v>
      </c>
      <c r="I29" s="6"/>
      <c r="J29" s="1">
        <f t="shared" si="1"/>
        <v>19</v>
      </c>
    </row>
    <row r="30" spans="1:10" x14ac:dyDescent="0.25">
      <c r="A30" s="1">
        <f t="shared" si="0"/>
        <v>20</v>
      </c>
      <c r="B30" s="3" t="s">
        <v>299</v>
      </c>
      <c r="E30" s="1" t="s">
        <v>300</v>
      </c>
      <c r="F30" s="116"/>
      <c r="G30" s="11">
        <v>0</v>
      </c>
      <c r="H30" s="2"/>
      <c r="I30" s="12"/>
      <c r="J30" s="1">
        <f t="shared" si="1"/>
        <v>20</v>
      </c>
    </row>
    <row r="31" spans="1:10" x14ac:dyDescent="0.25">
      <c r="A31" s="1">
        <f t="shared" si="0"/>
        <v>21</v>
      </c>
      <c r="B31" s="3" t="s">
        <v>301</v>
      </c>
      <c r="E31" s="1" t="s">
        <v>302</v>
      </c>
      <c r="F31" s="116"/>
      <c r="G31" s="11">
        <v>0</v>
      </c>
      <c r="H31" s="2"/>
      <c r="I31" s="12"/>
      <c r="J31" s="1">
        <f t="shared" si="1"/>
        <v>21</v>
      </c>
    </row>
    <row r="32" spans="1:10" ht="16.5" thickBot="1" x14ac:dyDescent="0.3">
      <c r="A32" s="1">
        <f t="shared" si="0"/>
        <v>22</v>
      </c>
      <c r="B32" s="3" t="s">
        <v>303</v>
      </c>
      <c r="G32" s="22">
        <f>IFERROR((G31/G30),0)</f>
        <v>0</v>
      </c>
      <c r="H32" s="23"/>
      <c r="I32" s="6" t="s">
        <v>304</v>
      </c>
      <c r="J32" s="1">
        <f t="shared" si="1"/>
        <v>22</v>
      </c>
    </row>
    <row r="33" spans="1:16" ht="16.5" thickTop="1" x14ac:dyDescent="0.25">
      <c r="A33" s="1">
        <f t="shared" si="0"/>
        <v>23</v>
      </c>
      <c r="I33" s="6"/>
      <c r="J33" s="1">
        <f t="shared" si="1"/>
        <v>23</v>
      </c>
    </row>
    <row r="34" spans="1:16" x14ac:dyDescent="0.25">
      <c r="A34" s="1">
        <f t="shared" si="0"/>
        <v>24</v>
      </c>
      <c r="B34" s="10" t="s">
        <v>305</v>
      </c>
      <c r="I34" s="6"/>
      <c r="J34" s="1">
        <f t="shared" si="1"/>
        <v>24</v>
      </c>
    </row>
    <row r="35" spans="1:16" x14ac:dyDescent="0.25">
      <c r="A35" s="1">
        <f t="shared" si="0"/>
        <v>25</v>
      </c>
      <c r="B35" s="3" t="s">
        <v>306</v>
      </c>
      <c r="E35" s="1" t="s">
        <v>307</v>
      </c>
      <c r="F35" s="116"/>
      <c r="G35" s="11">
        <v>10563428.464799998</v>
      </c>
      <c r="H35" s="2"/>
      <c r="I35" s="12"/>
      <c r="J35" s="1">
        <f t="shared" si="1"/>
        <v>25</v>
      </c>
    </row>
    <row r="36" spans="1:16" x14ac:dyDescent="0.25">
      <c r="A36" s="1">
        <f t="shared" si="0"/>
        <v>26</v>
      </c>
      <c r="B36" s="3" t="s">
        <v>308</v>
      </c>
      <c r="E36" s="1" t="s">
        <v>300</v>
      </c>
      <c r="G36" s="217">
        <f>G30</f>
        <v>0</v>
      </c>
      <c r="H36" s="217"/>
      <c r="I36" s="6" t="s">
        <v>309</v>
      </c>
      <c r="J36" s="1">
        <f t="shared" si="1"/>
        <v>26</v>
      </c>
    </row>
    <row r="37" spans="1:16" x14ac:dyDescent="0.25">
      <c r="A37" s="1">
        <f t="shared" si="0"/>
        <v>27</v>
      </c>
      <c r="B37" s="3" t="s">
        <v>310</v>
      </c>
      <c r="E37" s="1" t="s">
        <v>311</v>
      </c>
      <c r="G37" s="13">
        <v>0</v>
      </c>
      <c r="H37" s="2"/>
      <c r="I37" s="12"/>
      <c r="J37" s="1">
        <f t="shared" si="1"/>
        <v>27</v>
      </c>
    </row>
    <row r="38" spans="1:16" x14ac:dyDescent="0.25">
      <c r="A38" s="1">
        <f t="shared" si="0"/>
        <v>28</v>
      </c>
      <c r="B38" s="3" t="s">
        <v>312</v>
      </c>
      <c r="E38" s="1" t="s">
        <v>313</v>
      </c>
      <c r="G38" s="13">
        <v>12087.273999999999</v>
      </c>
      <c r="H38" s="2"/>
      <c r="I38" s="12"/>
      <c r="J38" s="1">
        <f t="shared" si="1"/>
        <v>28</v>
      </c>
    </row>
    <row r="39" spans="1:16" ht="16.5" thickBot="1" x14ac:dyDescent="0.3">
      <c r="A39" s="1">
        <f t="shared" si="0"/>
        <v>29</v>
      </c>
      <c r="B39" s="3" t="s">
        <v>314</v>
      </c>
      <c r="G39" s="218">
        <f>SUM(G35:G38)</f>
        <v>10575515.738799999</v>
      </c>
      <c r="H39" s="18"/>
      <c r="I39" s="6" t="s">
        <v>315</v>
      </c>
      <c r="J39" s="1">
        <f t="shared" si="1"/>
        <v>29</v>
      </c>
    </row>
    <row r="40" spans="1:16" ht="17.25" thickTop="1" thickBot="1" x14ac:dyDescent="0.3">
      <c r="A40" s="24">
        <f t="shared" si="0"/>
        <v>30</v>
      </c>
      <c r="B40" s="25"/>
      <c r="C40" s="25"/>
      <c r="D40" s="25"/>
      <c r="E40" s="25"/>
      <c r="F40" s="25"/>
      <c r="G40" s="25"/>
      <c r="H40" s="25"/>
      <c r="I40" s="26"/>
      <c r="J40" s="24">
        <f t="shared" si="1"/>
        <v>30</v>
      </c>
    </row>
    <row r="41" spans="1:16" x14ac:dyDescent="0.25">
      <c r="A41" s="1">
        <f>A40+1</f>
        <v>31</v>
      </c>
      <c r="I41" s="6"/>
      <c r="J41" s="1">
        <f>J40+1</f>
        <v>31</v>
      </c>
    </row>
    <row r="42" spans="1:16" ht="16.5" thickBot="1" x14ac:dyDescent="0.3">
      <c r="A42" s="1">
        <f>A41+1</f>
        <v>32</v>
      </c>
      <c r="B42" s="10" t="s">
        <v>33</v>
      </c>
      <c r="G42" s="32">
        <v>0.10100000000000001</v>
      </c>
      <c r="H42" s="2"/>
      <c r="I42" s="6" t="s">
        <v>316</v>
      </c>
      <c r="J42" s="1">
        <f>J41+1</f>
        <v>32</v>
      </c>
      <c r="P42" s="16"/>
    </row>
    <row r="43" spans="1:16" ht="16.5" thickTop="1" x14ac:dyDescent="0.25">
      <c r="A43" s="1">
        <f t="shared" si="0"/>
        <v>33</v>
      </c>
      <c r="C43" s="28" t="s">
        <v>34</v>
      </c>
      <c r="D43" s="28" t="s">
        <v>35</v>
      </c>
      <c r="E43" s="28" t="s">
        <v>317</v>
      </c>
      <c r="F43" s="28"/>
      <c r="G43" s="28" t="s">
        <v>318</v>
      </c>
      <c r="H43" s="28"/>
      <c r="I43" s="6"/>
      <c r="J43" s="1">
        <f t="shared" si="1"/>
        <v>33</v>
      </c>
    </row>
    <row r="44" spans="1:16" x14ac:dyDescent="0.25">
      <c r="A44" s="1">
        <f t="shared" si="0"/>
        <v>34</v>
      </c>
      <c r="D44" s="1" t="s">
        <v>36</v>
      </c>
      <c r="E44" s="1" t="s">
        <v>37</v>
      </c>
      <c r="F44" s="1"/>
      <c r="G44" s="1" t="s">
        <v>38</v>
      </c>
      <c r="H44" s="1"/>
      <c r="I44" s="6"/>
      <c r="J44" s="1">
        <f t="shared" si="1"/>
        <v>34</v>
      </c>
    </row>
    <row r="45" spans="1:16" ht="18.75" x14ac:dyDescent="0.25">
      <c r="A45" s="1">
        <f t="shared" si="0"/>
        <v>35</v>
      </c>
      <c r="B45" s="10" t="s">
        <v>39</v>
      </c>
      <c r="C45" s="7" t="s">
        <v>319</v>
      </c>
      <c r="D45" s="7" t="s">
        <v>320</v>
      </c>
      <c r="E45" s="7" t="s">
        <v>40</v>
      </c>
      <c r="F45" s="7"/>
      <c r="G45" s="7" t="s">
        <v>41</v>
      </c>
      <c r="H45" s="1"/>
      <c r="I45" s="6"/>
      <c r="J45" s="1">
        <f t="shared" si="1"/>
        <v>35</v>
      </c>
    </row>
    <row r="46" spans="1:16" x14ac:dyDescent="0.25">
      <c r="A46" s="1">
        <f t="shared" si="0"/>
        <v>36</v>
      </c>
      <c r="I46" s="6"/>
      <c r="J46" s="1">
        <f t="shared" si="1"/>
        <v>36</v>
      </c>
    </row>
    <row r="47" spans="1:16" x14ac:dyDescent="0.25">
      <c r="A47" s="1">
        <f t="shared" si="0"/>
        <v>37</v>
      </c>
      <c r="B47" s="3" t="s">
        <v>321</v>
      </c>
      <c r="C47" s="18">
        <f>G17</f>
        <v>8916888.0179999992</v>
      </c>
      <c r="D47" s="23">
        <f>IFERROR(C47/C$50,0)</f>
        <v>0.45745451044688679</v>
      </c>
      <c r="E47" s="29">
        <f>G27</f>
        <v>4.1518230379553031E-2</v>
      </c>
      <c r="G47" s="23">
        <f>D47*E47</f>
        <v>1.8992701752899493E-2</v>
      </c>
      <c r="H47" s="23"/>
      <c r="I47" s="6" t="s">
        <v>322</v>
      </c>
      <c r="J47" s="1">
        <f t="shared" si="1"/>
        <v>37</v>
      </c>
    </row>
    <row r="48" spans="1:16" x14ac:dyDescent="0.25">
      <c r="A48" s="1">
        <f t="shared" si="0"/>
        <v>38</v>
      </c>
      <c r="B48" s="3" t="s">
        <v>323</v>
      </c>
      <c r="C48" s="19">
        <f>G30</f>
        <v>0</v>
      </c>
      <c r="D48" s="23">
        <f>IFERROR(C48/C$50,0)</f>
        <v>0</v>
      </c>
      <c r="E48" s="29">
        <f>G32</f>
        <v>0</v>
      </c>
      <c r="G48" s="23">
        <f>D48*E48</f>
        <v>0</v>
      </c>
      <c r="H48" s="23"/>
      <c r="I48" s="6" t="s">
        <v>324</v>
      </c>
      <c r="J48" s="1">
        <f t="shared" si="1"/>
        <v>38</v>
      </c>
    </row>
    <row r="49" spans="1:10" x14ac:dyDescent="0.25">
      <c r="A49" s="1">
        <f t="shared" si="0"/>
        <v>39</v>
      </c>
      <c r="B49" s="3" t="s">
        <v>42</v>
      </c>
      <c r="C49" s="19">
        <f>G39</f>
        <v>10575515.738799999</v>
      </c>
      <c r="D49" s="30">
        <f>IFERROR(C49/C$50,0)</f>
        <v>0.54254548955311332</v>
      </c>
      <c r="E49" s="31">
        <f>G42</f>
        <v>0.10100000000000001</v>
      </c>
      <c r="G49" s="30">
        <f>D49*E49</f>
        <v>5.4797094444864448E-2</v>
      </c>
      <c r="H49" s="23"/>
      <c r="I49" s="6" t="s">
        <v>325</v>
      </c>
      <c r="J49" s="1">
        <f t="shared" si="1"/>
        <v>39</v>
      </c>
    </row>
    <row r="50" spans="1:10" ht="16.5" thickBot="1" x14ac:dyDescent="0.3">
      <c r="A50" s="1">
        <f t="shared" si="0"/>
        <v>40</v>
      </c>
      <c r="B50" s="3" t="s">
        <v>326</v>
      </c>
      <c r="C50" s="218">
        <f>SUM(C47:C49)</f>
        <v>19492403.756799996</v>
      </c>
      <c r="D50" s="22">
        <f>SUM(D47:D49)</f>
        <v>1</v>
      </c>
      <c r="G50" s="22">
        <f>SUM(G47:G49)</f>
        <v>7.3789796197763935E-2</v>
      </c>
      <c r="H50" s="23"/>
      <c r="I50" s="6" t="s">
        <v>327</v>
      </c>
      <c r="J50" s="1">
        <f t="shared" si="1"/>
        <v>40</v>
      </c>
    </row>
    <row r="51" spans="1:10" ht="16.5" thickTop="1" x14ac:dyDescent="0.25">
      <c r="A51" s="1">
        <f t="shared" si="0"/>
        <v>41</v>
      </c>
      <c r="I51" s="6"/>
      <c r="J51" s="1">
        <f t="shared" si="1"/>
        <v>41</v>
      </c>
    </row>
    <row r="52" spans="1:10" ht="16.5" thickBot="1" x14ac:dyDescent="0.3">
      <c r="A52" s="1">
        <f t="shared" si="0"/>
        <v>42</v>
      </c>
      <c r="B52" s="10" t="s">
        <v>328</v>
      </c>
      <c r="G52" s="22">
        <f>G48+G49</f>
        <v>5.4797094444864448E-2</v>
      </c>
      <c r="H52" s="23"/>
      <c r="I52" s="6" t="s">
        <v>329</v>
      </c>
      <c r="J52" s="1">
        <f t="shared" si="1"/>
        <v>42</v>
      </c>
    </row>
    <row r="53" spans="1:10" ht="17.25" thickTop="1" thickBot="1" x14ac:dyDescent="0.3">
      <c r="A53" s="24">
        <f>A52+1</f>
        <v>43</v>
      </c>
      <c r="B53" s="25"/>
      <c r="C53" s="25"/>
      <c r="D53" s="25"/>
      <c r="E53" s="25"/>
      <c r="F53" s="25"/>
      <c r="G53" s="25"/>
      <c r="H53" s="25"/>
      <c r="I53" s="26"/>
      <c r="J53" s="24">
        <f>J52+1</f>
        <v>43</v>
      </c>
    </row>
    <row r="54" spans="1:10" x14ac:dyDescent="0.25">
      <c r="A54" s="1">
        <f>A53+1</f>
        <v>44</v>
      </c>
      <c r="I54" s="6"/>
      <c r="J54" s="1">
        <f>J53+1</f>
        <v>44</v>
      </c>
    </row>
    <row r="55" spans="1:10" ht="19.5" thickBot="1" x14ac:dyDescent="0.3">
      <c r="A55" s="1">
        <f t="shared" ref="A55:A65" si="2">A54+1</f>
        <v>45</v>
      </c>
      <c r="B55" s="10" t="s">
        <v>330</v>
      </c>
      <c r="G55" s="32">
        <v>0</v>
      </c>
      <c r="H55" s="2"/>
      <c r="I55" s="36" t="s">
        <v>316</v>
      </c>
      <c r="J55" s="1">
        <f t="shared" ref="J55:J65" si="3">J54+1</f>
        <v>45</v>
      </c>
    </row>
    <row r="56" spans="1:10" ht="16.5" thickTop="1" x14ac:dyDescent="0.25">
      <c r="A56" s="1">
        <f t="shared" si="2"/>
        <v>46</v>
      </c>
      <c r="C56" s="28" t="s">
        <v>34</v>
      </c>
      <c r="D56" s="28" t="s">
        <v>35</v>
      </c>
      <c r="E56" s="28" t="s">
        <v>317</v>
      </c>
      <c r="F56" s="28"/>
      <c r="G56" s="28" t="s">
        <v>318</v>
      </c>
      <c r="H56" s="28"/>
      <c r="I56" s="6"/>
      <c r="J56" s="1">
        <f t="shared" si="3"/>
        <v>46</v>
      </c>
    </row>
    <row r="57" spans="1:10" x14ac:dyDescent="0.25">
      <c r="A57" s="1">
        <f t="shared" si="2"/>
        <v>47</v>
      </c>
      <c r="D57" s="1" t="s">
        <v>36</v>
      </c>
      <c r="E57" s="1" t="s">
        <v>37</v>
      </c>
      <c r="F57" s="1"/>
      <c r="G57" s="1" t="s">
        <v>38</v>
      </c>
      <c r="H57" s="1"/>
      <c r="I57" s="6"/>
      <c r="J57" s="1">
        <f t="shared" si="3"/>
        <v>47</v>
      </c>
    </row>
    <row r="58" spans="1:10" ht="18.75" x14ac:dyDescent="0.25">
      <c r="A58" s="1">
        <f t="shared" si="2"/>
        <v>48</v>
      </c>
      <c r="B58" s="10" t="s">
        <v>39</v>
      </c>
      <c r="C58" s="7" t="s">
        <v>319</v>
      </c>
      <c r="D58" s="7" t="s">
        <v>320</v>
      </c>
      <c r="E58" s="7" t="s">
        <v>40</v>
      </c>
      <c r="F58" s="7"/>
      <c r="G58" s="7" t="s">
        <v>41</v>
      </c>
      <c r="H58" s="1"/>
      <c r="I58" s="6"/>
      <c r="J58" s="1">
        <f t="shared" si="3"/>
        <v>48</v>
      </c>
    </row>
    <row r="59" spans="1:10" x14ac:dyDescent="0.25">
      <c r="A59" s="1">
        <f t="shared" si="2"/>
        <v>49</v>
      </c>
      <c r="I59" s="6"/>
      <c r="J59" s="1">
        <f t="shared" si="3"/>
        <v>49</v>
      </c>
    </row>
    <row r="60" spans="1:10" x14ac:dyDescent="0.25">
      <c r="A60" s="1">
        <f t="shared" si="2"/>
        <v>50</v>
      </c>
      <c r="B60" s="3" t="s">
        <v>321</v>
      </c>
      <c r="C60" s="18">
        <f>G17</f>
        <v>8916888.0179999992</v>
      </c>
      <c r="D60" s="23">
        <f>IFERROR(C60/C$50,0)</f>
        <v>0.45745451044688679</v>
      </c>
      <c r="E60" s="33">
        <v>0</v>
      </c>
      <c r="G60" s="23">
        <f>D60*E60</f>
        <v>0</v>
      </c>
      <c r="H60" s="23"/>
      <c r="I60" s="6" t="s">
        <v>44</v>
      </c>
      <c r="J60" s="1">
        <f t="shared" si="3"/>
        <v>50</v>
      </c>
    </row>
    <row r="61" spans="1:10" x14ac:dyDescent="0.25">
      <c r="A61" s="1">
        <f t="shared" si="2"/>
        <v>51</v>
      </c>
      <c r="B61" s="3" t="s">
        <v>323</v>
      </c>
      <c r="C61" s="19">
        <f>G30</f>
        <v>0</v>
      </c>
      <c r="D61" s="23">
        <f>IFERROR(C61/C$50,0)</f>
        <v>0</v>
      </c>
      <c r="E61" s="33">
        <v>0</v>
      </c>
      <c r="G61" s="23">
        <f>D61*E61</f>
        <v>0</v>
      </c>
      <c r="H61" s="23"/>
      <c r="I61" s="6" t="s">
        <v>44</v>
      </c>
      <c r="J61" s="1">
        <f t="shared" si="3"/>
        <v>51</v>
      </c>
    </row>
    <row r="62" spans="1:10" x14ac:dyDescent="0.25">
      <c r="A62" s="1">
        <f t="shared" si="2"/>
        <v>52</v>
      </c>
      <c r="B62" s="3" t="s">
        <v>42</v>
      </c>
      <c r="C62" s="19">
        <f>G39</f>
        <v>10575515.738799999</v>
      </c>
      <c r="D62" s="30">
        <f>IFERROR(C62/C$50,0)</f>
        <v>0.54254548955311332</v>
      </c>
      <c r="E62" s="31">
        <f>G55</f>
        <v>0</v>
      </c>
      <c r="G62" s="30">
        <f>D62*E62</f>
        <v>0</v>
      </c>
      <c r="H62" s="23"/>
      <c r="I62" s="6" t="s">
        <v>331</v>
      </c>
      <c r="J62" s="1">
        <f t="shared" si="3"/>
        <v>52</v>
      </c>
    </row>
    <row r="63" spans="1:10" ht="16.5" thickBot="1" x14ac:dyDescent="0.3">
      <c r="A63" s="1">
        <f t="shared" si="2"/>
        <v>53</v>
      </c>
      <c r="B63" s="3" t="s">
        <v>326</v>
      </c>
      <c r="C63" s="218">
        <f>SUM(C60:C62)</f>
        <v>19492403.756799996</v>
      </c>
      <c r="D63" s="22">
        <f>SUM(D60:D62)</f>
        <v>1</v>
      </c>
      <c r="G63" s="22">
        <f>SUM(G60:G62)</f>
        <v>0</v>
      </c>
      <c r="H63" s="23"/>
      <c r="I63" s="6" t="s">
        <v>332</v>
      </c>
      <c r="J63" s="1">
        <f t="shared" si="3"/>
        <v>53</v>
      </c>
    </row>
    <row r="64" spans="1:10" ht="16.5" thickTop="1" x14ac:dyDescent="0.25">
      <c r="A64" s="1">
        <f t="shared" si="2"/>
        <v>54</v>
      </c>
      <c r="I64" s="6"/>
      <c r="J64" s="1">
        <f t="shared" si="3"/>
        <v>54</v>
      </c>
    </row>
    <row r="65" spans="1:10" ht="16.5" thickBot="1" x14ac:dyDescent="0.3">
      <c r="A65" s="1">
        <f t="shared" si="2"/>
        <v>55</v>
      </c>
      <c r="B65" s="10" t="s">
        <v>333</v>
      </c>
      <c r="G65" s="34">
        <f>G61+G62</f>
        <v>0</v>
      </c>
      <c r="H65" s="23"/>
      <c r="I65" s="6" t="s">
        <v>334</v>
      </c>
      <c r="J65" s="1">
        <f t="shared" si="3"/>
        <v>55</v>
      </c>
    </row>
    <row r="66" spans="1:10" ht="16.5" thickTop="1" x14ac:dyDescent="0.25">
      <c r="B66" s="10"/>
      <c r="G66" s="219"/>
      <c r="H66" s="219"/>
      <c r="I66" s="6"/>
      <c r="J66" s="1"/>
    </row>
    <row r="67" spans="1:10" ht="18.75" x14ac:dyDescent="0.25">
      <c r="A67" s="35">
        <v>1</v>
      </c>
      <c r="B67" s="3" t="s">
        <v>335</v>
      </c>
      <c r="G67" s="37"/>
      <c r="H67" s="37"/>
      <c r="J67" s="1" t="s">
        <v>91</v>
      </c>
    </row>
    <row r="68" spans="1:10" ht="18.75" x14ac:dyDescent="0.25">
      <c r="A68" s="35"/>
      <c r="G68" s="37"/>
      <c r="H68" s="37"/>
      <c r="J68" s="1"/>
    </row>
    <row r="69" spans="1:10" ht="18.75" x14ac:dyDescent="0.25">
      <c r="A69" s="35"/>
      <c r="G69" s="37"/>
      <c r="H69" s="37"/>
      <c r="J69" s="1"/>
    </row>
    <row r="70" spans="1:10" x14ac:dyDescent="0.25">
      <c r="B70" s="303" t="s">
        <v>0</v>
      </c>
      <c r="C70" s="303"/>
      <c r="D70" s="303"/>
      <c r="E70" s="303"/>
      <c r="F70" s="303"/>
      <c r="G70" s="303"/>
      <c r="H70" s="303"/>
      <c r="I70" s="303"/>
      <c r="J70" s="1"/>
    </row>
    <row r="71" spans="1:10" x14ac:dyDescent="0.25">
      <c r="B71" s="303" t="s">
        <v>1</v>
      </c>
      <c r="C71" s="303"/>
      <c r="D71" s="303"/>
      <c r="E71" s="303"/>
      <c r="F71" s="303"/>
      <c r="G71" s="303"/>
      <c r="H71" s="303"/>
      <c r="I71" s="303"/>
      <c r="J71" s="1"/>
    </row>
    <row r="72" spans="1:10" x14ac:dyDescent="0.25">
      <c r="B72" s="303" t="s">
        <v>2</v>
      </c>
      <c r="C72" s="303"/>
      <c r="D72" s="303"/>
      <c r="E72" s="303"/>
      <c r="F72" s="303"/>
      <c r="G72" s="303"/>
      <c r="H72" s="303"/>
      <c r="I72" s="303"/>
      <c r="J72" s="1"/>
    </row>
    <row r="73" spans="1:10" x14ac:dyDescent="0.25">
      <c r="B73" s="306" t="str">
        <f>B5</f>
        <v>Base Period &amp; True-Up Period 12 - Months Ending December 31, 2024</v>
      </c>
      <c r="C73" s="306"/>
      <c r="D73" s="306"/>
      <c r="E73" s="306"/>
      <c r="F73" s="306"/>
      <c r="G73" s="306"/>
      <c r="H73" s="306"/>
      <c r="I73" s="306"/>
      <c r="J73" s="1"/>
    </row>
    <row r="74" spans="1:10" x14ac:dyDescent="0.25">
      <c r="B74" s="308" t="s">
        <v>3</v>
      </c>
      <c r="C74" s="304"/>
      <c r="D74" s="304"/>
      <c r="E74" s="304"/>
      <c r="F74" s="304"/>
      <c r="G74" s="304"/>
      <c r="H74" s="304"/>
      <c r="I74" s="304"/>
      <c r="J74" s="1"/>
    </row>
    <row r="75" spans="1:10" x14ac:dyDescent="0.25">
      <c r="B75" s="1"/>
      <c r="C75" s="1"/>
      <c r="D75" s="1"/>
      <c r="E75" s="1"/>
      <c r="F75" s="1"/>
      <c r="G75" s="1"/>
      <c r="H75" s="1"/>
      <c r="I75" s="6"/>
      <c r="J75" s="1"/>
    </row>
    <row r="76" spans="1:10" x14ac:dyDescent="0.25">
      <c r="A76" s="1" t="s">
        <v>4</v>
      </c>
      <c r="B76" s="2"/>
      <c r="C76" s="2"/>
      <c r="D76" s="2"/>
      <c r="E76" s="1" t="s">
        <v>5</v>
      </c>
      <c r="F76" s="2"/>
      <c r="G76" s="2"/>
      <c r="H76" s="2"/>
      <c r="I76" s="6"/>
      <c r="J76" s="1" t="s">
        <v>4</v>
      </c>
    </row>
    <row r="77" spans="1:10" x14ac:dyDescent="0.25">
      <c r="A77" s="1" t="s">
        <v>6</v>
      </c>
      <c r="B77" s="1"/>
      <c r="C77" s="1"/>
      <c r="D77" s="1"/>
      <c r="E77" s="7" t="s">
        <v>7</v>
      </c>
      <c r="F77" s="1"/>
      <c r="G77" s="8" t="s">
        <v>8</v>
      </c>
      <c r="H77" s="2"/>
      <c r="I77" s="9" t="s">
        <v>9</v>
      </c>
      <c r="J77" s="1" t="s">
        <v>6</v>
      </c>
    </row>
    <row r="78" spans="1:10" x14ac:dyDescent="0.25">
      <c r="I78" s="6"/>
      <c r="J78" s="1"/>
    </row>
    <row r="79" spans="1:10" ht="19.5" thickBot="1" x14ac:dyDescent="0.3">
      <c r="A79" s="1">
        <v>1</v>
      </c>
      <c r="B79" s="10" t="s">
        <v>46</v>
      </c>
      <c r="G79" s="220">
        <v>0</v>
      </c>
      <c r="H79" s="2"/>
      <c r="I79" s="36"/>
      <c r="J79" s="1">
        <f>A79</f>
        <v>1</v>
      </c>
    </row>
    <row r="80" spans="1:10" ht="16.5" thickTop="1" x14ac:dyDescent="0.25">
      <c r="A80" s="1">
        <f t="shared" ref="A80:A102" si="4">A79+1</f>
        <v>2</v>
      </c>
      <c r="C80" s="28" t="s">
        <v>34</v>
      </c>
      <c r="D80" s="28" t="s">
        <v>35</v>
      </c>
      <c r="E80" s="28" t="s">
        <v>317</v>
      </c>
      <c r="F80" s="28"/>
      <c r="G80" s="28" t="s">
        <v>318</v>
      </c>
      <c r="H80" s="28"/>
      <c r="I80" s="6"/>
      <c r="J80" s="1">
        <f t="shared" ref="J80:J102" si="5">J79+1</f>
        <v>2</v>
      </c>
    </row>
    <row r="81" spans="1:10" x14ac:dyDescent="0.25">
      <c r="A81" s="1">
        <f t="shared" si="4"/>
        <v>3</v>
      </c>
      <c r="D81" s="1" t="s">
        <v>36</v>
      </c>
      <c r="E81" s="1" t="s">
        <v>37</v>
      </c>
      <c r="F81" s="1"/>
      <c r="G81" s="1" t="s">
        <v>38</v>
      </c>
      <c r="H81" s="1"/>
      <c r="I81" s="6"/>
      <c r="J81" s="1">
        <f t="shared" si="5"/>
        <v>3</v>
      </c>
    </row>
    <row r="82" spans="1:10" ht="18.75" x14ac:dyDescent="0.25">
      <c r="A82" s="1">
        <f t="shared" si="4"/>
        <v>4</v>
      </c>
      <c r="B82" s="10" t="s">
        <v>47</v>
      </c>
      <c r="C82" s="7" t="s">
        <v>336</v>
      </c>
      <c r="D82" s="7" t="s">
        <v>320</v>
      </c>
      <c r="E82" s="7" t="s">
        <v>40</v>
      </c>
      <c r="F82" s="7"/>
      <c r="G82" s="7" t="s">
        <v>41</v>
      </c>
      <c r="H82" s="1"/>
      <c r="I82" s="6"/>
      <c r="J82" s="1">
        <f t="shared" si="5"/>
        <v>4</v>
      </c>
    </row>
    <row r="83" spans="1:10" x14ac:dyDescent="0.25">
      <c r="A83" s="1">
        <f t="shared" si="4"/>
        <v>5</v>
      </c>
      <c r="I83" s="6"/>
      <c r="J83" s="1">
        <f t="shared" si="5"/>
        <v>5</v>
      </c>
    </row>
    <row r="84" spans="1:10" x14ac:dyDescent="0.25">
      <c r="A84" s="1">
        <f t="shared" si="4"/>
        <v>6</v>
      </c>
      <c r="B84" s="3" t="s">
        <v>321</v>
      </c>
      <c r="C84" s="221">
        <f>G17</f>
        <v>8916888.0179999992</v>
      </c>
      <c r="D84" s="222">
        <f>IFERROR(C84/C$87,0)</f>
        <v>0.45745451044688679</v>
      </c>
      <c r="E84" s="29">
        <f>G27</f>
        <v>4.1518230379553031E-2</v>
      </c>
      <c r="G84" s="223">
        <f>D84*E84</f>
        <v>1.8992701752899493E-2</v>
      </c>
      <c r="H84" s="223"/>
      <c r="I84" s="6" t="s">
        <v>337</v>
      </c>
      <c r="J84" s="1">
        <f t="shared" si="5"/>
        <v>6</v>
      </c>
    </row>
    <row r="85" spans="1:10" x14ac:dyDescent="0.25">
      <c r="A85" s="1">
        <f t="shared" si="4"/>
        <v>7</v>
      </c>
      <c r="B85" s="3" t="s">
        <v>323</v>
      </c>
      <c r="C85" s="88">
        <f>G30</f>
        <v>0</v>
      </c>
      <c r="D85" s="222">
        <f>IFERROR(C85/C$87,0)</f>
        <v>0</v>
      </c>
      <c r="E85" s="29">
        <f>G32</f>
        <v>0</v>
      </c>
      <c r="G85" s="223">
        <f>D85*E85</f>
        <v>0</v>
      </c>
      <c r="H85" s="223"/>
      <c r="I85" s="6" t="s">
        <v>338</v>
      </c>
      <c r="J85" s="1">
        <f t="shared" si="5"/>
        <v>7</v>
      </c>
    </row>
    <row r="86" spans="1:10" x14ac:dyDescent="0.25">
      <c r="A86" s="1">
        <f t="shared" si="4"/>
        <v>8</v>
      </c>
      <c r="B86" s="3" t="s">
        <v>42</v>
      </c>
      <c r="C86" s="88">
        <f>G39</f>
        <v>10575515.738799999</v>
      </c>
      <c r="D86" s="224">
        <f>IFERROR(C86/C$87,0)</f>
        <v>0.54254548955311332</v>
      </c>
      <c r="E86" s="31">
        <f>G79</f>
        <v>0</v>
      </c>
      <c r="G86" s="225">
        <f>D86*E86</f>
        <v>0</v>
      </c>
      <c r="H86" s="226"/>
      <c r="I86" s="6" t="s">
        <v>339</v>
      </c>
      <c r="J86" s="1">
        <f t="shared" si="5"/>
        <v>8</v>
      </c>
    </row>
    <row r="87" spans="1:10" ht="16.5" thickBot="1" x14ac:dyDescent="0.3">
      <c r="A87" s="1">
        <f t="shared" si="4"/>
        <v>9</v>
      </c>
      <c r="B87" s="3" t="s">
        <v>43</v>
      </c>
      <c r="C87" s="218">
        <f>SUM(C84:C86)</f>
        <v>19492403.756799996</v>
      </c>
      <c r="D87" s="227">
        <f>SUM(D83:D86)</f>
        <v>1</v>
      </c>
      <c r="G87" s="228">
        <f>SUM(G84:G86)</f>
        <v>1.8992701752899493E-2</v>
      </c>
      <c r="H87" s="226"/>
      <c r="I87" s="6" t="s">
        <v>340</v>
      </c>
      <c r="J87" s="1">
        <f t="shared" si="5"/>
        <v>9</v>
      </c>
    </row>
    <row r="88" spans="1:10" ht="16.5" thickTop="1" x14ac:dyDescent="0.25">
      <c r="A88" s="1">
        <f t="shared" si="4"/>
        <v>10</v>
      </c>
      <c r="I88" s="6"/>
      <c r="J88" s="1">
        <f t="shared" si="5"/>
        <v>10</v>
      </c>
    </row>
    <row r="89" spans="1:10" ht="16.5" thickBot="1" x14ac:dyDescent="0.3">
      <c r="A89" s="1">
        <f t="shared" si="4"/>
        <v>11</v>
      </c>
      <c r="B89" s="10" t="s">
        <v>333</v>
      </c>
      <c r="G89" s="228">
        <f>G85+G86</f>
        <v>0</v>
      </c>
      <c r="H89" s="226"/>
      <c r="I89" s="6" t="s">
        <v>341</v>
      </c>
      <c r="J89" s="1">
        <f t="shared" si="5"/>
        <v>11</v>
      </c>
    </row>
    <row r="90" spans="1:10" ht="17.25" thickTop="1" thickBot="1" x14ac:dyDescent="0.3">
      <c r="A90" s="24">
        <f t="shared" si="4"/>
        <v>12</v>
      </c>
      <c r="B90" s="71"/>
      <c r="C90" s="25"/>
      <c r="D90" s="25"/>
      <c r="E90" s="25"/>
      <c r="F90" s="25"/>
      <c r="G90" s="229"/>
      <c r="H90" s="229"/>
      <c r="I90" s="26"/>
      <c r="J90" s="24">
        <f t="shared" si="5"/>
        <v>12</v>
      </c>
    </row>
    <row r="91" spans="1:10" x14ac:dyDescent="0.25">
      <c r="A91" s="1">
        <f t="shared" si="4"/>
        <v>13</v>
      </c>
      <c r="I91" s="6"/>
      <c r="J91" s="1">
        <f t="shared" si="5"/>
        <v>13</v>
      </c>
    </row>
    <row r="92" spans="1:10" ht="32.25" thickBot="1" x14ac:dyDescent="0.3">
      <c r="A92" s="1">
        <f t="shared" si="4"/>
        <v>14</v>
      </c>
      <c r="B92" s="10" t="s">
        <v>342</v>
      </c>
      <c r="G92" s="220">
        <v>0</v>
      </c>
      <c r="I92" s="6" t="s">
        <v>343</v>
      </c>
      <c r="J92" s="1">
        <f t="shared" si="5"/>
        <v>14</v>
      </c>
    </row>
    <row r="93" spans="1:10" ht="16.5" thickTop="1" x14ac:dyDescent="0.25">
      <c r="A93" s="1">
        <f t="shared" si="4"/>
        <v>15</v>
      </c>
      <c r="C93" s="28" t="s">
        <v>34</v>
      </c>
      <c r="D93" s="28" t="s">
        <v>35</v>
      </c>
      <c r="E93" s="28" t="s">
        <v>317</v>
      </c>
      <c r="F93" s="28"/>
      <c r="G93" s="28" t="s">
        <v>318</v>
      </c>
      <c r="I93" s="6"/>
      <c r="J93" s="1">
        <f t="shared" si="5"/>
        <v>15</v>
      </c>
    </row>
    <row r="94" spans="1:10" x14ac:dyDescent="0.25">
      <c r="A94" s="1">
        <f t="shared" si="4"/>
        <v>16</v>
      </c>
      <c r="D94" s="1" t="s">
        <v>36</v>
      </c>
      <c r="E94" s="1" t="s">
        <v>37</v>
      </c>
      <c r="F94" s="1"/>
      <c r="G94" s="1" t="s">
        <v>38</v>
      </c>
      <c r="I94" s="6"/>
      <c r="J94" s="1">
        <f t="shared" si="5"/>
        <v>16</v>
      </c>
    </row>
    <row r="95" spans="1:10" ht="18.75" x14ac:dyDescent="0.25">
      <c r="A95" s="1">
        <f t="shared" si="4"/>
        <v>17</v>
      </c>
      <c r="B95" s="10" t="s">
        <v>39</v>
      </c>
      <c r="C95" s="7" t="s">
        <v>336</v>
      </c>
      <c r="D95" s="7" t="s">
        <v>320</v>
      </c>
      <c r="E95" s="7" t="s">
        <v>40</v>
      </c>
      <c r="F95" s="7"/>
      <c r="G95" s="7" t="s">
        <v>41</v>
      </c>
      <c r="I95" s="6"/>
      <c r="J95" s="1">
        <f t="shared" si="5"/>
        <v>17</v>
      </c>
    </row>
    <row r="96" spans="1:10" x14ac:dyDescent="0.25">
      <c r="A96" s="1">
        <f t="shared" si="4"/>
        <v>18</v>
      </c>
      <c r="I96" s="6"/>
      <c r="J96" s="1">
        <f t="shared" si="5"/>
        <v>18</v>
      </c>
    </row>
    <row r="97" spans="1:10" x14ac:dyDescent="0.25">
      <c r="A97" s="1">
        <f t="shared" si="4"/>
        <v>19</v>
      </c>
      <c r="B97" s="3" t="s">
        <v>321</v>
      </c>
      <c r="C97" s="221">
        <f>G17</f>
        <v>8916888.0179999992</v>
      </c>
      <c r="D97" s="222">
        <f>IFERROR(C97/C$100,0)</f>
        <v>0.45745451044688679</v>
      </c>
      <c r="E97" s="33">
        <v>0</v>
      </c>
      <c r="G97" s="223">
        <f>D97*E97</f>
        <v>0</v>
      </c>
      <c r="I97" s="6" t="s">
        <v>44</v>
      </c>
      <c r="J97" s="1">
        <f t="shared" si="5"/>
        <v>19</v>
      </c>
    </row>
    <row r="98" spans="1:10" x14ac:dyDescent="0.25">
      <c r="A98" s="1">
        <f t="shared" si="4"/>
        <v>20</v>
      </c>
      <c r="B98" s="3" t="s">
        <v>323</v>
      </c>
      <c r="C98" s="88">
        <f>G30</f>
        <v>0</v>
      </c>
      <c r="D98" s="222">
        <f>IFERROR(C98/C$100,0)</f>
        <v>0</v>
      </c>
      <c r="E98" s="33">
        <v>0</v>
      </c>
      <c r="G98" s="223">
        <f>D98*E98</f>
        <v>0</v>
      </c>
      <c r="I98" s="6" t="s">
        <v>44</v>
      </c>
      <c r="J98" s="1">
        <f t="shared" si="5"/>
        <v>20</v>
      </c>
    </row>
    <row r="99" spans="1:10" x14ac:dyDescent="0.25">
      <c r="A99" s="1">
        <f t="shared" si="4"/>
        <v>21</v>
      </c>
      <c r="B99" s="3" t="s">
        <v>42</v>
      </c>
      <c r="C99" s="88">
        <f>G39</f>
        <v>10575515.738799999</v>
      </c>
      <c r="D99" s="224">
        <f>IFERROR(C99/C$100,0)</f>
        <v>0.54254548955311332</v>
      </c>
      <c r="E99" s="31">
        <f>G92</f>
        <v>0</v>
      </c>
      <c r="G99" s="225">
        <f>D99*E99</f>
        <v>0</v>
      </c>
      <c r="I99" s="6" t="s">
        <v>344</v>
      </c>
      <c r="J99" s="1">
        <f t="shared" si="5"/>
        <v>21</v>
      </c>
    </row>
    <row r="100" spans="1:10" ht="16.5" thickBot="1" x14ac:dyDescent="0.3">
      <c r="A100" s="1">
        <f t="shared" si="4"/>
        <v>22</v>
      </c>
      <c r="B100" s="3" t="s">
        <v>43</v>
      </c>
      <c r="C100" s="218">
        <f>SUM(C97:C99)</f>
        <v>19492403.756799996</v>
      </c>
      <c r="D100" s="227">
        <f>SUM(D97:D99)</f>
        <v>1</v>
      </c>
      <c r="G100" s="228">
        <f>SUM(G97:G99)</f>
        <v>0</v>
      </c>
      <c r="I100" s="6" t="s">
        <v>176</v>
      </c>
      <c r="J100" s="1">
        <f t="shared" si="5"/>
        <v>22</v>
      </c>
    </row>
    <row r="101" spans="1:10" ht="16.5" thickTop="1" x14ac:dyDescent="0.25">
      <c r="A101" s="1">
        <f t="shared" si="4"/>
        <v>23</v>
      </c>
      <c r="I101" s="6"/>
      <c r="J101" s="1">
        <f t="shared" si="5"/>
        <v>23</v>
      </c>
    </row>
    <row r="102" spans="1:10" ht="16.5" thickBot="1" x14ac:dyDescent="0.3">
      <c r="A102" s="1">
        <f t="shared" si="4"/>
        <v>24</v>
      </c>
      <c r="B102" s="10" t="s">
        <v>45</v>
      </c>
      <c r="G102" s="230">
        <f>G99</f>
        <v>0</v>
      </c>
      <c r="I102" s="6" t="s">
        <v>345</v>
      </c>
      <c r="J102" s="1">
        <f t="shared" si="5"/>
        <v>24</v>
      </c>
    </row>
    <row r="103" spans="1:10" ht="16.5" thickTop="1" x14ac:dyDescent="0.25">
      <c r="B103" s="10"/>
      <c r="G103" s="231"/>
      <c r="I103" s="6"/>
      <c r="J103" s="1"/>
    </row>
    <row r="104" spans="1:10" ht="18.75" x14ac:dyDescent="0.25">
      <c r="A104" s="35">
        <v>1</v>
      </c>
      <c r="B104" s="3" t="s">
        <v>48</v>
      </c>
      <c r="G104" s="231"/>
      <c r="I104" s="6"/>
      <c r="J104" s="1"/>
    </row>
    <row r="105" spans="1:10" ht="18.75" x14ac:dyDescent="0.25">
      <c r="A105" s="35">
        <v>2</v>
      </c>
      <c r="B105" s="3" t="s">
        <v>335</v>
      </c>
      <c r="G105" s="37"/>
      <c r="H105" s="37"/>
      <c r="J105" s="1" t="s">
        <v>91</v>
      </c>
    </row>
    <row r="106" spans="1:10" ht="18.75" x14ac:dyDescent="0.25">
      <c r="A106" s="35"/>
      <c r="G106" s="37"/>
      <c r="H106" s="37"/>
      <c r="J106" s="1"/>
    </row>
    <row r="107" spans="1:10" ht="18.75" x14ac:dyDescent="0.25">
      <c r="A107" s="35"/>
      <c r="G107" s="37"/>
      <c r="H107" s="37"/>
      <c r="J107" s="1"/>
    </row>
    <row r="108" spans="1:10" x14ac:dyDescent="0.25">
      <c r="B108" s="303" t="s">
        <v>346</v>
      </c>
      <c r="C108" s="303"/>
      <c r="D108" s="303"/>
      <c r="E108" s="303"/>
      <c r="F108" s="303"/>
      <c r="G108" s="303"/>
      <c r="H108" s="303"/>
      <c r="I108" s="303"/>
      <c r="J108" s="1"/>
    </row>
    <row r="109" spans="1:10" x14ac:dyDescent="0.25">
      <c r="B109" s="303" t="s">
        <v>1</v>
      </c>
      <c r="C109" s="303"/>
      <c r="D109" s="303"/>
      <c r="E109" s="303"/>
      <c r="F109" s="303"/>
      <c r="G109" s="303"/>
      <c r="H109" s="303"/>
      <c r="I109" s="303"/>
      <c r="J109" s="1"/>
    </row>
    <row r="110" spans="1:10" x14ac:dyDescent="0.25">
      <c r="B110" s="303" t="s">
        <v>2</v>
      </c>
      <c r="C110" s="303"/>
      <c r="D110" s="303"/>
      <c r="E110" s="303"/>
      <c r="F110" s="303"/>
      <c r="G110" s="303"/>
      <c r="H110" s="303"/>
      <c r="I110" s="303"/>
      <c r="J110" s="1"/>
    </row>
    <row r="111" spans="1:10" x14ac:dyDescent="0.25">
      <c r="B111" s="306" t="str">
        <f>B5</f>
        <v>Base Period &amp; True-Up Period 12 - Months Ending December 31, 2024</v>
      </c>
      <c r="C111" s="306"/>
      <c r="D111" s="306"/>
      <c r="E111" s="306"/>
      <c r="F111" s="306"/>
      <c r="G111" s="306"/>
      <c r="H111" s="306"/>
      <c r="I111" s="306"/>
      <c r="J111" s="1"/>
    </row>
    <row r="112" spans="1:10" x14ac:dyDescent="0.25">
      <c r="B112" s="308" t="s">
        <v>3</v>
      </c>
      <c r="C112" s="304"/>
      <c r="D112" s="304"/>
      <c r="E112" s="304"/>
      <c r="F112" s="304"/>
      <c r="G112" s="304"/>
      <c r="H112" s="304"/>
      <c r="I112" s="304"/>
      <c r="J112" s="1"/>
    </row>
    <row r="113" spans="1:13" x14ac:dyDescent="0.25">
      <c r="B113" s="1"/>
      <c r="C113" s="1"/>
      <c r="D113" s="1"/>
      <c r="E113" s="1"/>
      <c r="F113" s="1"/>
      <c r="G113" s="1"/>
      <c r="H113" s="1"/>
      <c r="I113" s="6"/>
      <c r="J113" s="1"/>
    </row>
    <row r="114" spans="1:13" x14ac:dyDescent="0.25">
      <c r="A114" s="1" t="s">
        <v>4</v>
      </c>
      <c r="B114" s="2"/>
      <c r="C114" s="2"/>
      <c r="D114" s="2"/>
      <c r="E114" s="2"/>
      <c r="F114" s="2"/>
      <c r="G114" s="2"/>
      <c r="H114" s="2"/>
      <c r="I114" s="6"/>
      <c r="J114" s="1" t="s">
        <v>4</v>
      </c>
    </row>
    <row r="115" spans="1:13" x14ac:dyDescent="0.25">
      <c r="A115" s="1" t="s">
        <v>6</v>
      </c>
      <c r="B115" s="1"/>
      <c r="C115" s="1"/>
      <c r="D115" s="1"/>
      <c r="E115" s="1"/>
      <c r="F115" s="1"/>
      <c r="G115" s="7" t="s">
        <v>8</v>
      </c>
      <c r="H115" s="2"/>
      <c r="I115" s="9" t="s">
        <v>9</v>
      </c>
      <c r="J115" s="1" t="s">
        <v>6</v>
      </c>
    </row>
    <row r="116" spans="1:13" x14ac:dyDescent="0.25">
      <c r="G116" s="1"/>
      <c r="H116" s="1"/>
      <c r="I116" s="6"/>
      <c r="J116" s="1"/>
    </row>
    <row r="117" spans="1:13" ht="18.75" x14ac:dyDescent="0.25">
      <c r="A117" s="1">
        <v>1</v>
      </c>
      <c r="B117" s="10" t="s">
        <v>49</v>
      </c>
      <c r="E117" s="2"/>
      <c r="F117" s="2"/>
      <c r="G117" s="39"/>
      <c r="H117" s="39"/>
      <c r="I117" s="6"/>
      <c r="J117" s="1">
        <f>A117</f>
        <v>1</v>
      </c>
    </row>
    <row r="118" spans="1:13" x14ac:dyDescent="0.25">
      <c r="A118" s="1">
        <f>A117+1</f>
        <v>2</v>
      </c>
      <c r="B118" s="40"/>
      <c r="E118" s="2"/>
      <c r="F118" s="2"/>
      <c r="G118" s="39"/>
      <c r="H118" s="39"/>
      <c r="I118" s="6"/>
      <c r="J118" s="1">
        <f>J117+1</f>
        <v>2</v>
      </c>
    </row>
    <row r="119" spans="1:13" x14ac:dyDescent="0.25">
      <c r="A119" s="1">
        <f>A105+1</f>
        <v>3</v>
      </c>
      <c r="B119" s="10" t="s">
        <v>347</v>
      </c>
      <c r="E119" s="2"/>
      <c r="F119" s="2"/>
      <c r="G119" s="39"/>
      <c r="H119" s="39"/>
      <c r="I119" s="6"/>
      <c r="J119" s="1">
        <f>J118+1</f>
        <v>3</v>
      </c>
    </row>
    <row r="120" spans="1:13" x14ac:dyDescent="0.25">
      <c r="A120" s="1">
        <f>A119+1</f>
        <v>4</v>
      </c>
      <c r="B120" s="2"/>
      <c r="C120" s="2"/>
      <c r="D120" s="2"/>
      <c r="E120" s="2"/>
      <c r="F120" s="2"/>
      <c r="G120" s="39"/>
      <c r="H120" s="39"/>
      <c r="I120" s="6"/>
      <c r="J120" s="1">
        <f>J119+1</f>
        <v>4</v>
      </c>
    </row>
    <row r="121" spans="1:13" x14ac:dyDescent="0.25">
      <c r="A121" s="1">
        <f t="shared" ref="A121:A182" si="6">A120+1</f>
        <v>5</v>
      </c>
      <c r="B121" s="41" t="s">
        <v>51</v>
      </c>
      <c r="C121" s="2"/>
      <c r="D121" s="2"/>
      <c r="E121" s="2"/>
      <c r="F121" s="2"/>
      <c r="G121" s="39"/>
      <c r="H121" s="39"/>
      <c r="I121" s="42"/>
      <c r="J121" s="1">
        <f>J120+1</f>
        <v>5</v>
      </c>
    </row>
    <row r="122" spans="1:13" x14ac:dyDescent="0.25">
      <c r="A122" s="1">
        <f t="shared" si="6"/>
        <v>6</v>
      </c>
      <c r="B122" s="3" t="s">
        <v>348</v>
      </c>
      <c r="D122" s="2"/>
      <c r="E122" s="2"/>
      <c r="F122" s="2"/>
      <c r="G122" s="29">
        <f>G52</f>
        <v>5.4797094444864448E-2</v>
      </c>
      <c r="H122" s="2"/>
      <c r="I122" s="6" t="s">
        <v>349</v>
      </c>
      <c r="J122" s="1">
        <f t="shared" ref="J122:J182" si="7">J121+1</f>
        <v>6</v>
      </c>
      <c r="K122" s="1"/>
      <c r="L122" s="1"/>
    </row>
    <row r="123" spans="1:13" ht="15.75" customHeight="1" x14ac:dyDescent="0.25">
      <c r="A123" s="1">
        <f t="shared" si="6"/>
        <v>7</v>
      </c>
      <c r="B123" s="3" t="s">
        <v>350</v>
      </c>
      <c r="D123" s="2"/>
      <c r="E123" s="2"/>
      <c r="F123" s="2"/>
      <c r="G123" s="43">
        <v>3722.6914833654946</v>
      </c>
      <c r="H123" s="2"/>
      <c r="I123" s="6" t="s">
        <v>53</v>
      </c>
      <c r="J123" s="1">
        <f t="shared" si="7"/>
        <v>7</v>
      </c>
      <c r="K123" s="1"/>
      <c r="L123" s="1"/>
    </row>
    <row r="124" spans="1:13" x14ac:dyDescent="0.25">
      <c r="A124" s="1">
        <f t="shared" si="6"/>
        <v>8</v>
      </c>
      <c r="B124" s="3" t="s">
        <v>54</v>
      </c>
      <c r="D124" s="2"/>
      <c r="E124" s="2"/>
      <c r="F124" s="2"/>
      <c r="G124" s="44">
        <v>11836.797642440002</v>
      </c>
      <c r="H124" s="2"/>
      <c r="I124" s="36" t="s">
        <v>351</v>
      </c>
      <c r="J124" s="1">
        <f t="shared" si="7"/>
        <v>8</v>
      </c>
      <c r="K124" s="1"/>
      <c r="L124" s="2"/>
    </row>
    <row r="125" spans="1:13" x14ac:dyDescent="0.25">
      <c r="A125" s="1">
        <f t="shared" si="6"/>
        <v>9</v>
      </c>
      <c r="B125" s="3" t="s">
        <v>55</v>
      </c>
      <c r="D125" s="2"/>
      <c r="E125" s="232"/>
      <c r="F125" s="2"/>
      <c r="G125" s="278">
        <v>5500921.9661146728</v>
      </c>
      <c r="H125" s="279" t="s">
        <v>273</v>
      </c>
      <c r="I125" s="6" t="s">
        <v>352</v>
      </c>
      <c r="J125" s="1">
        <f t="shared" si="7"/>
        <v>9</v>
      </c>
      <c r="K125" s="1"/>
      <c r="L125" s="1"/>
    </row>
    <row r="126" spans="1:13" x14ac:dyDescent="0.25">
      <c r="A126" s="1">
        <f t="shared" si="6"/>
        <v>10</v>
      </c>
      <c r="B126" s="3" t="s">
        <v>353</v>
      </c>
      <c r="D126" s="47"/>
      <c r="E126" s="2"/>
      <c r="F126" s="2"/>
      <c r="G126" s="233">
        <v>0.21</v>
      </c>
      <c r="H126" s="2"/>
      <c r="I126" s="6" t="s">
        <v>58</v>
      </c>
      <c r="J126" s="1">
        <f t="shared" si="7"/>
        <v>10</v>
      </c>
      <c r="K126" s="1"/>
      <c r="L126" s="1"/>
      <c r="M126" s="49"/>
    </row>
    <row r="127" spans="1:13" x14ac:dyDescent="0.25">
      <c r="A127" s="1">
        <f t="shared" si="6"/>
        <v>11</v>
      </c>
      <c r="G127" s="1"/>
      <c r="H127" s="1"/>
      <c r="J127" s="1">
        <f t="shared" si="7"/>
        <v>11</v>
      </c>
      <c r="K127" s="1"/>
      <c r="L127" s="1"/>
    </row>
    <row r="128" spans="1:13" x14ac:dyDescent="0.25">
      <c r="A128" s="1">
        <f t="shared" si="6"/>
        <v>12</v>
      </c>
      <c r="B128" s="3" t="s">
        <v>59</v>
      </c>
      <c r="D128" s="2"/>
      <c r="E128" s="2"/>
      <c r="F128" s="2"/>
      <c r="G128" s="50">
        <f>IFERROR((((G122)+(G124/G125))*G126-(G123/G125))/(1-G126),0)</f>
        <v>1.4281677197499431E-2</v>
      </c>
      <c r="H128" s="51"/>
      <c r="I128" s="6" t="s">
        <v>60</v>
      </c>
      <c r="J128" s="1">
        <f t="shared" si="7"/>
        <v>12</v>
      </c>
      <c r="K128" s="1"/>
      <c r="L128" s="1"/>
      <c r="M128" s="52"/>
    </row>
    <row r="129" spans="1:14" x14ac:dyDescent="0.25">
      <c r="A129" s="1">
        <f t="shared" si="6"/>
        <v>13</v>
      </c>
      <c r="B129" s="53" t="s">
        <v>61</v>
      </c>
      <c r="G129" s="1"/>
      <c r="H129" s="1"/>
      <c r="J129" s="1">
        <f t="shared" si="7"/>
        <v>13</v>
      </c>
    </row>
    <row r="130" spans="1:14" x14ac:dyDescent="0.25">
      <c r="A130" s="1">
        <f t="shared" si="6"/>
        <v>14</v>
      </c>
      <c r="G130" s="1"/>
      <c r="H130" s="1"/>
      <c r="J130" s="1">
        <f t="shared" si="7"/>
        <v>14</v>
      </c>
    </row>
    <row r="131" spans="1:14" x14ac:dyDescent="0.25">
      <c r="A131" s="1">
        <f t="shared" si="6"/>
        <v>15</v>
      </c>
      <c r="B131" s="10" t="s">
        <v>62</v>
      </c>
      <c r="C131" s="2"/>
      <c r="D131" s="2"/>
      <c r="E131" s="2"/>
      <c r="F131" s="2"/>
      <c r="G131" s="54"/>
      <c r="H131" s="54"/>
      <c r="I131" s="55"/>
      <c r="J131" s="1">
        <f t="shared" si="7"/>
        <v>15</v>
      </c>
      <c r="L131" s="56"/>
    </row>
    <row r="132" spans="1:14" x14ac:dyDescent="0.25">
      <c r="A132" s="1">
        <f t="shared" si="6"/>
        <v>16</v>
      </c>
      <c r="B132" s="57"/>
      <c r="C132" s="2"/>
      <c r="D132" s="2"/>
      <c r="E132" s="2"/>
      <c r="F132" s="2"/>
      <c r="G132" s="54"/>
      <c r="H132" s="54"/>
      <c r="I132" s="58"/>
      <c r="J132" s="1">
        <f t="shared" si="7"/>
        <v>16</v>
      </c>
      <c r="L132" s="2"/>
    </row>
    <row r="133" spans="1:14" x14ac:dyDescent="0.25">
      <c r="A133" s="1">
        <f t="shared" si="6"/>
        <v>17</v>
      </c>
      <c r="B133" s="41" t="s">
        <v>51</v>
      </c>
      <c r="C133" s="2"/>
      <c r="D133" s="2"/>
      <c r="E133" s="2"/>
      <c r="F133" s="2"/>
      <c r="G133" s="54"/>
      <c r="H133" s="54"/>
      <c r="I133" s="58"/>
      <c r="J133" s="1">
        <f t="shared" si="7"/>
        <v>17</v>
      </c>
      <c r="L133" s="2"/>
    </row>
    <row r="134" spans="1:14" x14ac:dyDescent="0.25">
      <c r="A134" s="1">
        <f t="shared" si="6"/>
        <v>18</v>
      </c>
      <c r="B134" s="3" t="s">
        <v>348</v>
      </c>
      <c r="D134" s="2"/>
      <c r="E134" s="2"/>
      <c r="F134" s="2"/>
      <c r="G134" s="29">
        <f>G122</f>
        <v>5.4797094444864448E-2</v>
      </c>
      <c r="H134" s="23"/>
      <c r="I134" s="6" t="s">
        <v>63</v>
      </c>
      <c r="J134" s="1">
        <f t="shared" si="7"/>
        <v>18</v>
      </c>
      <c r="L134" s="1"/>
      <c r="N134" s="27"/>
    </row>
    <row r="135" spans="1:14" x14ac:dyDescent="0.25">
      <c r="A135" s="1">
        <f t="shared" si="6"/>
        <v>19</v>
      </c>
      <c r="B135" s="3" t="s">
        <v>64</v>
      </c>
      <c r="D135" s="2"/>
      <c r="E135" s="2"/>
      <c r="F135" s="2"/>
      <c r="G135" s="234">
        <v>0</v>
      </c>
      <c r="H135" s="23"/>
      <c r="I135" s="6" t="s">
        <v>65</v>
      </c>
      <c r="J135" s="1">
        <f t="shared" si="7"/>
        <v>19</v>
      </c>
      <c r="L135" s="1"/>
      <c r="N135" s="27"/>
    </row>
    <row r="136" spans="1:14" x14ac:dyDescent="0.25">
      <c r="A136" s="1">
        <f t="shared" si="6"/>
        <v>20</v>
      </c>
      <c r="B136" s="3" t="s">
        <v>54</v>
      </c>
      <c r="D136" s="2"/>
      <c r="E136" s="2"/>
      <c r="F136" s="2"/>
      <c r="G136" s="43">
        <f>G124</f>
        <v>11836.797642440002</v>
      </c>
      <c r="H136" s="59"/>
      <c r="I136" s="6" t="s">
        <v>66</v>
      </c>
      <c r="J136" s="1">
        <f t="shared" si="7"/>
        <v>20</v>
      </c>
      <c r="L136" s="1"/>
    </row>
    <row r="137" spans="1:14" x14ac:dyDescent="0.25">
      <c r="A137" s="1">
        <f t="shared" si="6"/>
        <v>21</v>
      </c>
      <c r="B137" s="3" t="s">
        <v>55</v>
      </c>
      <c r="D137" s="2"/>
      <c r="E137" s="2"/>
      <c r="F137" s="2"/>
      <c r="G137" s="278">
        <f>G125</f>
        <v>5500921.9661146728</v>
      </c>
      <c r="H137" s="279" t="s">
        <v>273</v>
      </c>
      <c r="I137" s="6" t="s">
        <v>67</v>
      </c>
      <c r="J137" s="1">
        <f t="shared" si="7"/>
        <v>21</v>
      </c>
      <c r="L137" s="1"/>
      <c r="N137" s="27"/>
    </row>
    <row r="138" spans="1:14" x14ac:dyDescent="0.25">
      <c r="A138" s="1">
        <f t="shared" si="6"/>
        <v>22</v>
      </c>
      <c r="B138" s="3" t="s">
        <v>68</v>
      </c>
      <c r="D138" s="2"/>
      <c r="E138" s="2"/>
      <c r="F138" s="2"/>
      <c r="G138" s="61">
        <f>G128</f>
        <v>1.4281677197499431E-2</v>
      </c>
      <c r="H138" s="51"/>
      <c r="I138" s="6" t="s">
        <v>69</v>
      </c>
      <c r="J138" s="1">
        <f t="shared" si="7"/>
        <v>22</v>
      </c>
      <c r="K138" s="1"/>
      <c r="L138" s="1"/>
      <c r="M138" s="1"/>
    </row>
    <row r="139" spans="1:14" x14ac:dyDescent="0.25">
      <c r="A139" s="1">
        <f t="shared" si="6"/>
        <v>23</v>
      </c>
      <c r="B139" s="3" t="s">
        <v>70</v>
      </c>
      <c r="D139" s="2"/>
      <c r="E139" s="2"/>
      <c r="F139" s="2"/>
      <c r="G139" s="48" t="s">
        <v>71</v>
      </c>
      <c r="H139" s="2"/>
      <c r="I139" s="6" t="s">
        <v>72</v>
      </c>
      <c r="J139" s="1">
        <f t="shared" si="7"/>
        <v>23</v>
      </c>
      <c r="K139" s="1"/>
      <c r="L139" s="1"/>
      <c r="M139" s="1"/>
    </row>
    <row r="140" spans="1:14" x14ac:dyDescent="0.25">
      <c r="A140" s="1">
        <f t="shared" si="6"/>
        <v>24</v>
      </c>
      <c r="B140" s="5"/>
      <c r="D140" s="2"/>
      <c r="E140" s="2"/>
      <c r="F140" s="2"/>
      <c r="G140" s="62"/>
      <c r="H140" s="62"/>
      <c r="I140" s="58"/>
      <c r="J140" s="1">
        <f t="shared" si="7"/>
        <v>24</v>
      </c>
      <c r="K140" s="1"/>
      <c r="L140" s="1"/>
      <c r="M140" s="1"/>
    </row>
    <row r="141" spans="1:14" x14ac:dyDescent="0.25">
      <c r="A141" s="1">
        <f t="shared" si="6"/>
        <v>25</v>
      </c>
      <c r="B141" s="3" t="s">
        <v>73</v>
      </c>
      <c r="C141" s="1"/>
      <c r="D141" s="1"/>
      <c r="E141" s="2"/>
      <c r="F141" s="2"/>
      <c r="G141" s="50">
        <f>IFERROR((((G134)+(G136/G137)+G128)*G139-(G135/G137))/(1-G139),0)</f>
        <v>6.9073948521687764E-3</v>
      </c>
      <c r="H141" s="51"/>
      <c r="I141" s="6" t="s">
        <v>74</v>
      </c>
      <c r="J141" s="1">
        <f t="shared" si="7"/>
        <v>25</v>
      </c>
      <c r="K141" s="1"/>
      <c r="L141" s="1"/>
      <c r="M141" s="1"/>
    </row>
    <row r="142" spans="1:14" x14ac:dyDescent="0.25">
      <c r="A142" s="1">
        <f t="shared" si="6"/>
        <v>26</v>
      </c>
      <c r="B142" s="53" t="s">
        <v>354</v>
      </c>
      <c r="G142" s="1"/>
      <c r="H142" s="1"/>
      <c r="I142" s="6"/>
      <c r="J142" s="1">
        <f t="shared" si="7"/>
        <v>26</v>
      </c>
      <c r="K142" s="1"/>
      <c r="L142" s="1"/>
      <c r="M142" s="1"/>
    </row>
    <row r="143" spans="1:14" x14ac:dyDescent="0.25">
      <c r="A143" s="1">
        <f t="shared" si="6"/>
        <v>27</v>
      </c>
      <c r="G143" s="1"/>
      <c r="H143" s="1"/>
      <c r="I143" s="6"/>
      <c r="J143" s="1">
        <f t="shared" si="7"/>
        <v>27</v>
      </c>
      <c r="K143" s="1"/>
      <c r="L143" s="1"/>
      <c r="M143" s="1"/>
    </row>
    <row r="144" spans="1:14" x14ac:dyDescent="0.25">
      <c r="A144" s="1">
        <f t="shared" si="6"/>
        <v>28</v>
      </c>
      <c r="B144" s="10" t="s">
        <v>80</v>
      </c>
      <c r="G144" s="50">
        <f>G141+G128</f>
        <v>2.1189072049668207E-2</v>
      </c>
      <c r="H144" s="51"/>
      <c r="I144" s="6" t="s">
        <v>75</v>
      </c>
      <c r="J144" s="1">
        <f t="shared" si="7"/>
        <v>28</v>
      </c>
      <c r="K144" s="1"/>
      <c r="L144" s="1"/>
      <c r="M144" s="1"/>
    </row>
    <row r="145" spans="1:13" x14ac:dyDescent="0.25">
      <c r="A145" s="1">
        <f t="shared" si="6"/>
        <v>29</v>
      </c>
      <c r="G145" s="1"/>
      <c r="H145" s="1"/>
      <c r="I145" s="6"/>
      <c r="J145" s="1">
        <f t="shared" si="7"/>
        <v>29</v>
      </c>
      <c r="L145" s="1"/>
    </row>
    <row r="146" spans="1:13" x14ac:dyDescent="0.25">
      <c r="A146" s="1">
        <f t="shared" si="6"/>
        <v>30</v>
      </c>
      <c r="B146" s="10" t="s">
        <v>355</v>
      </c>
      <c r="G146" s="64">
        <f>G50</f>
        <v>7.3789796197763935E-2</v>
      </c>
      <c r="H146" s="2"/>
      <c r="I146" s="6" t="s">
        <v>356</v>
      </c>
      <c r="J146" s="1">
        <f t="shared" si="7"/>
        <v>30</v>
      </c>
      <c r="K146" s="27"/>
      <c r="L146" s="1"/>
    </row>
    <row r="147" spans="1:13" x14ac:dyDescent="0.25">
      <c r="A147" s="1">
        <f t="shared" si="6"/>
        <v>31</v>
      </c>
      <c r="G147" s="23"/>
      <c r="H147" s="23"/>
      <c r="I147" s="6"/>
      <c r="J147" s="1">
        <f t="shared" si="7"/>
        <v>31</v>
      </c>
      <c r="L147" s="1"/>
    </row>
    <row r="148" spans="1:13" ht="19.5" thickBot="1" x14ac:dyDescent="0.3">
      <c r="A148" s="1">
        <f t="shared" si="6"/>
        <v>32</v>
      </c>
      <c r="B148" s="10" t="s">
        <v>357</v>
      </c>
      <c r="G148" s="66">
        <f>G144+G146</f>
        <v>9.4978868247432138E-2</v>
      </c>
      <c r="H148" s="51"/>
      <c r="I148" s="6" t="s">
        <v>358</v>
      </c>
      <c r="J148" s="1">
        <f t="shared" si="7"/>
        <v>32</v>
      </c>
      <c r="K148" s="27"/>
      <c r="L148" s="65"/>
      <c r="M148" s="52"/>
    </row>
    <row r="149" spans="1:13" ht="17.25" thickTop="1" thickBot="1" x14ac:dyDescent="0.3">
      <c r="A149" s="24">
        <f t="shared" si="6"/>
        <v>33</v>
      </c>
      <c r="B149" s="25"/>
      <c r="C149" s="25"/>
      <c r="D149" s="25"/>
      <c r="E149" s="25"/>
      <c r="F149" s="25"/>
      <c r="G149" s="24"/>
      <c r="H149" s="24"/>
      <c r="I149" s="26"/>
      <c r="J149" s="24">
        <f t="shared" si="7"/>
        <v>33</v>
      </c>
      <c r="K149" s="27"/>
      <c r="L149" s="65"/>
      <c r="M149" s="52"/>
    </row>
    <row r="150" spans="1:13" x14ac:dyDescent="0.25">
      <c r="A150" s="1">
        <f t="shared" si="6"/>
        <v>34</v>
      </c>
      <c r="G150" s="1"/>
      <c r="H150" s="1"/>
      <c r="I150" s="6"/>
      <c r="J150" s="1">
        <f t="shared" si="7"/>
        <v>34</v>
      </c>
      <c r="K150" s="27"/>
      <c r="L150" s="65"/>
      <c r="M150" s="52"/>
    </row>
    <row r="151" spans="1:13" ht="18.75" x14ac:dyDescent="0.25">
      <c r="A151" s="1">
        <f t="shared" si="6"/>
        <v>35</v>
      </c>
      <c r="B151" s="10" t="s">
        <v>77</v>
      </c>
      <c r="E151" s="2"/>
      <c r="F151" s="2"/>
      <c r="G151" s="39"/>
      <c r="H151" s="39"/>
      <c r="I151" s="6"/>
      <c r="J151" s="1">
        <f t="shared" si="7"/>
        <v>35</v>
      </c>
      <c r="K151" s="27"/>
      <c r="L151" s="65"/>
      <c r="M151" s="52"/>
    </row>
    <row r="152" spans="1:13" x14ac:dyDescent="0.25">
      <c r="A152" s="1">
        <f t="shared" si="6"/>
        <v>36</v>
      </c>
      <c r="B152" s="40"/>
      <c r="E152" s="2"/>
      <c r="F152" s="2"/>
      <c r="G152" s="39"/>
      <c r="H152" s="39"/>
      <c r="I152" s="6"/>
      <c r="J152" s="1">
        <f t="shared" si="7"/>
        <v>36</v>
      </c>
      <c r="K152" s="27"/>
      <c r="L152" s="65"/>
      <c r="M152" s="52"/>
    </row>
    <row r="153" spans="1:13" x14ac:dyDescent="0.25">
      <c r="A153" s="1">
        <f t="shared" si="6"/>
        <v>37</v>
      </c>
      <c r="B153" s="10" t="s">
        <v>50</v>
      </c>
      <c r="E153" s="2"/>
      <c r="F153" s="2"/>
      <c r="G153" s="39"/>
      <c r="H153" s="39"/>
      <c r="I153" s="6"/>
      <c r="J153" s="1">
        <f t="shared" si="7"/>
        <v>37</v>
      </c>
      <c r="K153" s="27"/>
      <c r="L153" s="65"/>
      <c r="M153" s="52"/>
    </row>
    <row r="154" spans="1:13" x14ac:dyDescent="0.25">
      <c r="A154" s="1">
        <f t="shared" si="6"/>
        <v>38</v>
      </c>
      <c r="B154" s="2"/>
      <c r="C154" s="2"/>
      <c r="D154" s="2"/>
      <c r="E154" s="2"/>
      <c r="F154" s="2"/>
      <c r="G154" s="39"/>
      <c r="H154" s="39"/>
      <c r="I154" s="6"/>
      <c r="J154" s="1">
        <f t="shared" si="7"/>
        <v>38</v>
      </c>
      <c r="K154" s="27"/>
      <c r="L154" s="65"/>
      <c r="M154" s="52"/>
    </row>
    <row r="155" spans="1:13" x14ac:dyDescent="0.25">
      <c r="A155" s="1">
        <f t="shared" si="6"/>
        <v>39</v>
      </c>
      <c r="B155" s="41" t="s">
        <v>51</v>
      </c>
      <c r="C155" s="2"/>
      <c r="D155" s="2"/>
      <c r="E155" s="2"/>
      <c r="F155" s="2"/>
      <c r="G155" s="39"/>
      <c r="H155" s="39"/>
      <c r="I155" s="42"/>
      <c r="J155" s="1">
        <f t="shared" si="7"/>
        <v>39</v>
      </c>
      <c r="K155" s="27"/>
      <c r="L155" s="65"/>
      <c r="M155" s="52"/>
    </row>
    <row r="156" spans="1:13" x14ac:dyDescent="0.25">
      <c r="A156" s="1">
        <f t="shared" si="6"/>
        <v>40</v>
      </c>
      <c r="B156" s="3" t="s">
        <v>78</v>
      </c>
      <c r="D156" s="2"/>
      <c r="E156" s="2"/>
      <c r="F156" s="2"/>
      <c r="G156" s="235">
        <f>G65</f>
        <v>0</v>
      </c>
      <c r="H156" s="2"/>
      <c r="I156" s="6" t="s">
        <v>359</v>
      </c>
      <c r="J156" s="1">
        <f t="shared" si="7"/>
        <v>40</v>
      </c>
      <c r="K156" s="27"/>
      <c r="L156" s="65"/>
      <c r="M156" s="52"/>
    </row>
    <row r="157" spans="1:13" x14ac:dyDescent="0.25">
      <c r="A157" s="1">
        <f t="shared" si="6"/>
        <v>41</v>
      </c>
      <c r="B157" s="3" t="s">
        <v>52</v>
      </c>
      <c r="D157" s="2"/>
      <c r="E157" s="2"/>
      <c r="F157" s="2"/>
      <c r="G157" s="236">
        <v>0</v>
      </c>
      <c r="H157" s="2"/>
      <c r="I157" s="6" t="s">
        <v>44</v>
      </c>
      <c r="J157" s="1">
        <f t="shared" si="7"/>
        <v>41</v>
      </c>
      <c r="K157" s="27"/>
      <c r="L157" s="65"/>
      <c r="M157" s="52"/>
    </row>
    <row r="158" spans="1:13" x14ac:dyDescent="0.25">
      <c r="A158" s="1">
        <f t="shared" si="6"/>
        <v>42</v>
      </c>
      <c r="B158" s="3" t="s">
        <v>54</v>
      </c>
      <c r="D158" s="2"/>
      <c r="E158" s="2"/>
      <c r="F158" s="2"/>
      <c r="G158" s="236">
        <v>0</v>
      </c>
      <c r="H158" s="2"/>
      <c r="I158" s="6" t="s">
        <v>44</v>
      </c>
      <c r="J158" s="1">
        <f t="shared" si="7"/>
        <v>42</v>
      </c>
      <c r="K158" s="27"/>
      <c r="L158" s="65"/>
      <c r="M158" s="52"/>
    </row>
    <row r="159" spans="1:13" x14ac:dyDescent="0.25">
      <c r="A159" s="1">
        <f t="shared" si="6"/>
        <v>43</v>
      </c>
      <c r="B159" s="3" t="s">
        <v>55</v>
      </c>
      <c r="D159" s="2"/>
      <c r="E159" s="45"/>
      <c r="F159" s="2"/>
      <c r="G159" s="280">
        <v>5500921.9661146728</v>
      </c>
      <c r="H159" s="279" t="s">
        <v>273</v>
      </c>
      <c r="I159" s="6" t="s">
        <v>352</v>
      </c>
      <c r="J159" s="1">
        <f t="shared" si="7"/>
        <v>43</v>
      </c>
      <c r="K159" s="27"/>
      <c r="L159" s="65"/>
      <c r="M159" s="52"/>
    </row>
    <row r="160" spans="1:13" x14ac:dyDescent="0.25">
      <c r="A160" s="1">
        <f t="shared" si="6"/>
        <v>44</v>
      </c>
      <c r="B160" s="3" t="s">
        <v>56</v>
      </c>
      <c r="D160" s="237"/>
      <c r="E160" s="2"/>
      <c r="F160" s="2"/>
      <c r="G160" s="238" t="s">
        <v>57</v>
      </c>
      <c r="H160" s="2"/>
      <c r="I160" s="6" t="s">
        <v>58</v>
      </c>
      <c r="J160" s="1">
        <f t="shared" si="7"/>
        <v>44</v>
      </c>
      <c r="K160" s="27"/>
      <c r="L160" s="65"/>
      <c r="M160" s="52"/>
    </row>
    <row r="161" spans="1:13" x14ac:dyDescent="0.25">
      <c r="A161" s="1">
        <f t="shared" si="6"/>
        <v>45</v>
      </c>
      <c r="G161" s="1"/>
      <c r="H161" s="1"/>
      <c r="J161" s="1">
        <f t="shared" si="7"/>
        <v>45</v>
      </c>
      <c r="K161" s="27"/>
      <c r="L161" s="65"/>
      <c r="M161" s="52"/>
    </row>
    <row r="162" spans="1:13" x14ac:dyDescent="0.25">
      <c r="A162" s="1">
        <f t="shared" si="6"/>
        <v>46</v>
      </c>
      <c r="B162" s="3" t="s">
        <v>59</v>
      </c>
      <c r="D162" s="2"/>
      <c r="E162" s="2"/>
      <c r="F162" s="2"/>
      <c r="G162" s="239">
        <f>IFERROR((((G156)+(G158/G159))*G160-(G157/G159))/(1-G160),0)</f>
        <v>0</v>
      </c>
      <c r="H162" s="240"/>
      <c r="I162" s="6" t="s">
        <v>60</v>
      </c>
      <c r="J162" s="1">
        <f t="shared" si="7"/>
        <v>46</v>
      </c>
      <c r="K162" s="27"/>
      <c r="L162" s="65"/>
      <c r="M162" s="52"/>
    </row>
    <row r="163" spans="1:13" x14ac:dyDescent="0.25">
      <c r="A163" s="1">
        <f t="shared" si="6"/>
        <v>47</v>
      </c>
      <c r="B163" s="53" t="s">
        <v>61</v>
      </c>
      <c r="G163" s="1"/>
      <c r="H163" s="1"/>
      <c r="J163" s="1">
        <f t="shared" si="7"/>
        <v>47</v>
      </c>
      <c r="K163" s="27"/>
      <c r="L163" s="65"/>
      <c r="M163" s="52"/>
    </row>
    <row r="164" spans="1:13" x14ac:dyDescent="0.25">
      <c r="A164" s="1">
        <f t="shared" si="6"/>
        <v>48</v>
      </c>
      <c r="G164" s="1"/>
      <c r="H164" s="1"/>
      <c r="J164" s="1">
        <f t="shared" si="7"/>
        <v>48</v>
      </c>
      <c r="K164" s="27"/>
      <c r="L164" s="65"/>
      <c r="M164" s="52"/>
    </row>
    <row r="165" spans="1:13" x14ac:dyDescent="0.25">
      <c r="A165" s="1">
        <f t="shared" si="6"/>
        <v>49</v>
      </c>
      <c r="B165" s="10" t="s">
        <v>62</v>
      </c>
      <c r="C165" s="2"/>
      <c r="D165" s="2"/>
      <c r="E165" s="2"/>
      <c r="F165" s="2"/>
      <c r="G165" s="54"/>
      <c r="H165" s="54"/>
      <c r="I165" s="55"/>
      <c r="J165" s="1">
        <f t="shared" si="7"/>
        <v>49</v>
      </c>
      <c r="K165" s="27"/>
      <c r="L165" s="65"/>
      <c r="M165" s="52"/>
    </row>
    <row r="166" spans="1:13" x14ac:dyDescent="0.25">
      <c r="A166" s="1">
        <f t="shared" si="6"/>
        <v>50</v>
      </c>
      <c r="B166" s="57"/>
      <c r="C166" s="2"/>
      <c r="D166" s="2"/>
      <c r="E166" s="2"/>
      <c r="F166" s="2"/>
      <c r="G166" s="54"/>
      <c r="H166" s="54"/>
      <c r="I166" s="58"/>
      <c r="J166" s="1">
        <f t="shared" si="7"/>
        <v>50</v>
      </c>
      <c r="K166" s="27"/>
      <c r="L166" s="65"/>
      <c r="M166" s="52"/>
    </row>
    <row r="167" spans="1:13" x14ac:dyDescent="0.25">
      <c r="A167" s="1">
        <f t="shared" si="6"/>
        <v>51</v>
      </c>
      <c r="B167" s="41" t="s">
        <v>51</v>
      </c>
      <c r="C167" s="2"/>
      <c r="D167" s="2"/>
      <c r="E167" s="2"/>
      <c r="F167" s="2"/>
      <c r="G167" s="54"/>
      <c r="H167" s="54"/>
      <c r="I167" s="58"/>
      <c r="J167" s="1">
        <f t="shared" si="7"/>
        <v>51</v>
      </c>
      <c r="K167" s="27"/>
      <c r="L167" s="65"/>
      <c r="M167" s="52"/>
    </row>
    <row r="168" spans="1:13" x14ac:dyDescent="0.25">
      <c r="A168" s="1">
        <f t="shared" si="6"/>
        <v>52</v>
      </c>
      <c r="B168" s="3" t="s">
        <v>78</v>
      </c>
      <c r="D168" s="2"/>
      <c r="E168" s="2"/>
      <c r="F168" s="2"/>
      <c r="G168" s="235">
        <f>G156</f>
        <v>0</v>
      </c>
      <c r="H168" s="222"/>
      <c r="I168" s="6" t="s">
        <v>360</v>
      </c>
      <c r="J168" s="1">
        <f t="shared" si="7"/>
        <v>52</v>
      </c>
      <c r="K168" s="27"/>
      <c r="L168" s="65"/>
      <c r="M168" s="52"/>
    </row>
    <row r="169" spans="1:13" x14ac:dyDescent="0.25">
      <c r="A169" s="1">
        <f t="shared" si="6"/>
        <v>53</v>
      </c>
      <c r="B169" s="3" t="s">
        <v>64</v>
      </c>
      <c r="D169" s="2"/>
      <c r="E169" s="2"/>
      <c r="F169" s="2"/>
      <c r="G169" s="67">
        <v>0</v>
      </c>
      <c r="H169" s="222"/>
      <c r="I169" s="6" t="s">
        <v>44</v>
      </c>
      <c r="J169" s="1">
        <f t="shared" si="7"/>
        <v>53</v>
      </c>
      <c r="K169" s="27"/>
      <c r="L169" s="65"/>
      <c r="M169" s="52"/>
    </row>
    <row r="170" spans="1:13" x14ac:dyDescent="0.25">
      <c r="A170" s="1">
        <f t="shared" si="6"/>
        <v>54</v>
      </c>
      <c r="B170" s="3" t="s">
        <v>54</v>
      </c>
      <c r="D170" s="2"/>
      <c r="E170" s="2"/>
      <c r="F170" s="2"/>
      <c r="G170" s="241">
        <f>G158</f>
        <v>0</v>
      </c>
      <c r="H170" s="242"/>
      <c r="I170" s="6" t="s">
        <v>361</v>
      </c>
      <c r="J170" s="1">
        <f t="shared" si="7"/>
        <v>54</v>
      </c>
      <c r="K170" s="27"/>
      <c r="L170" s="65"/>
      <c r="M170" s="52"/>
    </row>
    <row r="171" spans="1:13" x14ac:dyDescent="0.25">
      <c r="A171" s="1">
        <f t="shared" si="6"/>
        <v>55</v>
      </c>
      <c r="B171" s="3" t="s">
        <v>55</v>
      </c>
      <c r="D171" s="2"/>
      <c r="E171" s="2"/>
      <c r="F171" s="2"/>
      <c r="G171" s="280">
        <f>G159</f>
        <v>5500921.9661146728</v>
      </c>
      <c r="H171" s="279" t="s">
        <v>273</v>
      </c>
      <c r="I171" s="6" t="s">
        <v>362</v>
      </c>
      <c r="J171" s="1">
        <f t="shared" si="7"/>
        <v>55</v>
      </c>
      <c r="K171" s="27"/>
      <c r="L171" s="65"/>
      <c r="M171" s="52"/>
    </row>
    <row r="172" spans="1:13" x14ac:dyDescent="0.25">
      <c r="A172" s="1">
        <f t="shared" si="6"/>
        <v>56</v>
      </c>
      <c r="B172" s="3" t="s">
        <v>68</v>
      </c>
      <c r="D172" s="2"/>
      <c r="E172" s="2"/>
      <c r="F172" s="2"/>
      <c r="G172" s="243">
        <f>G162</f>
        <v>0</v>
      </c>
      <c r="H172" s="244"/>
      <c r="I172" s="6" t="s">
        <v>79</v>
      </c>
      <c r="J172" s="1">
        <f t="shared" si="7"/>
        <v>56</v>
      </c>
      <c r="K172" s="27"/>
      <c r="L172" s="65"/>
      <c r="M172" s="52"/>
    </row>
    <row r="173" spans="1:13" x14ac:dyDescent="0.25">
      <c r="A173" s="1">
        <f t="shared" si="6"/>
        <v>57</v>
      </c>
      <c r="B173" s="3" t="s">
        <v>70</v>
      </c>
      <c r="D173" s="2"/>
      <c r="E173" s="2"/>
      <c r="F173" s="2"/>
      <c r="G173" s="238" t="s">
        <v>71</v>
      </c>
      <c r="H173" s="2"/>
      <c r="I173" s="6" t="s">
        <v>72</v>
      </c>
      <c r="J173" s="1">
        <f t="shared" si="7"/>
        <v>57</v>
      </c>
      <c r="K173" s="27"/>
      <c r="L173" s="65"/>
      <c r="M173" s="52"/>
    </row>
    <row r="174" spans="1:13" x14ac:dyDescent="0.25">
      <c r="A174" s="1">
        <f t="shared" si="6"/>
        <v>58</v>
      </c>
      <c r="B174" s="5"/>
      <c r="D174" s="2"/>
      <c r="E174" s="2"/>
      <c r="F174" s="2"/>
      <c r="G174" s="245"/>
      <c r="H174" s="245"/>
      <c r="I174" s="58"/>
      <c r="J174" s="1">
        <f t="shared" si="7"/>
        <v>58</v>
      </c>
      <c r="K174" s="27"/>
      <c r="L174" s="65"/>
      <c r="M174" s="52"/>
    </row>
    <row r="175" spans="1:13" x14ac:dyDescent="0.25">
      <c r="A175" s="1">
        <f t="shared" si="6"/>
        <v>59</v>
      </c>
      <c r="B175" s="3" t="s">
        <v>73</v>
      </c>
      <c r="C175" s="1"/>
      <c r="D175" s="1"/>
      <c r="E175" s="2"/>
      <c r="F175" s="2"/>
      <c r="G175" s="239">
        <f>IFERROR((((G168)+(G170/G171)+G162)*G173-(G169/G171))/(1-G173),0)</f>
        <v>0</v>
      </c>
      <c r="H175" s="246"/>
      <c r="I175" s="6" t="s">
        <v>74</v>
      </c>
      <c r="J175" s="1">
        <f t="shared" si="7"/>
        <v>59</v>
      </c>
      <c r="K175" s="27"/>
      <c r="L175" s="65"/>
      <c r="M175" s="52"/>
    </row>
    <row r="176" spans="1:13" x14ac:dyDescent="0.25">
      <c r="A176" s="1">
        <f t="shared" si="6"/>
        <v>60</v>
      </c>
      <c r="B176" s="53" t="s">
        <v>354</v>
      </c>
      <c r="G176" s="1"/>
      <c r="H176" s="1"/>
      <c r="I176" s="6"/>
      <c r="J176" s="1">
        <f t="shared" si="7"/>
        <v>60</v>
      </c>
      <c r="K176" s="27"/>
      <c r="L176" s="65"/>
      <c r="M176" s="52"/>
    </row>
    <row r="177" spans="1:13" x14ac:dyDescent="0.25">
      <c r="A177" s="1">
        <f t="shared" si="6"/>
        <v>61</v>
      </c>
      <c r="G177" s="1"/>
      <c r="H177" s="1"/>
      <c r="I177" s="6"/>
      <c r="J177" s="1">
        <f t="shared" si="7"/>
        <v>61</v>
      </c>
      <c r="K177" s="27"/>
      <c r="L177" s="65"/>
      <c r="M177" s="52"/>
    </row>
    <row r="178" spans="1:13" x14ac:dyDescent="0.25">
      <c r="A178" s="1">
        <f t="shared" si="6"/>
        <v>62</v>
      </c>
      <c r="B178" s="10" t="s">
        <v>80</v>
      </c>
      <c r="G178" s="239">
        <f>G175+G162</f>
        <v>0</v>
      </c>
      <c r="H178" s="240"/>
      <c r="I178" s="6" t="s">
        <v>363</v>
      </c>
      <c r="J178" s="1">
        <f t="shared" si="7"/>
        <v>62</v>
      </c>
      <c r="K178" s="27"/>
      <c r="L178" s="65"/>
      <c r="M178" s="52"/>
    </row>
    <row r="179" spans="1:13" x14ac:dyDescent="0.25">
      <c r="A179" s="1">
        <f t="shared" si="6"/>
        <v>63</v>
      </c>
      <c r="G179" s="1"/>
      <c r="H179" s="1"/>
      <c r="I179" s="6"/>
      <c r="J179" s="1">
        <f t="shared" si="7"/>
        <v>63</v>
      </c>
      <c r="K179" s="27"/>
      <c r="L179" s="65"/>
      <c r="M179" s="52"/>
    </row>
    <row r="180" spans="1:13" x14ac:dyDescent="0.25">
      <c r="A180" s="1">
        <f t="shared" si="6"/>
        <v>64</v>
      </c>
      <c r="B180" s="10" t="s">
        <v>89</v>
      </c>
      <c r="G180" s="96">
        <f>G63</f>
        <v>0</v>
      </c>
      <c r="H180" s="2"/>
      <c r="I180" s="6" t="s">
        <v>364</v>
      </c>
      <c r="J180" s="1">
        <f t="shared" si="7"/>
        <v>64</v>
      </c>
      <c r="K180" s="27"/>
      <c r="L180" s="65"/>
      <c r="M180" s="52"/>
    </row>
    <row r="181" spans="1:13" x14ac:dyDescent="0.25">
      <c r="A181" s="1">
        <f t="shared" si="6"/>
        <v>65</v>
      </c>
      <c r="G181" s="222"/>
      <c r="H181" s="222"/>
      <c r="I181" s="6"/>
      <c r="J181" s="1">
        <f t="shared" si="7"/>
        <v>65</v>
      </c>
      <c r="K181" s="27"/>
      <c r="L181" s="65"/>
      <c r="M181" s="52"/>
    </row>
    <row r="182" spans="1:13" ht="19.5" thickBot="1" x14ac:dyDescent="0.3">
      <c r="A182" s="1">
        <f t="shared" si="6"/>
        <v>66</v>
      </c>
      <c r="B182" s="10" t="s">
        <v>90</v>
      </c>
      <c r="G182" s="247">
        <f>G178+G180</f>
        <v>0</v>
      </c>
      <c r="H182" s="246"/>
      <c r="I182" s="6" t="s">
        <v>365</v>
      </c>
      <c r="J182" s="1">
        <f t="shared" si="7"/>
        <v>66</v>
      </c>
      <c r="K182" s="27"/>
      <c r="L182" s="65"/>
      <c r="M182" s="52"/>
    </row>
    <row r="183" spans="1:13" ht="16.5" thickTop="1" x14ac:dyDescent="0.25">
      <c r="B183" s="10"/>
      <c r="G183" s="246"/>
      <c r="H183" s="246"/>
      <c r="I183" s="6"/>
      <c r="J183" s="1"/>
      <c r="K183" s="27"/>
      <c r="L183" s="65"/>
      <c r="M183" s="52"/>
    </row>
    <row r="184" spans="1:13" ht="42" customHeight="1" x14ac:dyDescent="0.25">
      <c r="A184" s="279" t="s">
        <v>273</v>
      </c>
      <c r="B184" s="302" t="s">
        <v>274</v>
      </c>
      <c r="C184" s="302"/>
      <c r="D184" s="302"/>
      <c r="E184" s="302"/>
      <c r="F184" s="302"/>
      <c r="G184" s="302"/>
      <c r="H184" s="302"/>
      <c r="I184" s="302"/>
      <c r="J184" s="1"/>
      <c r="K184" s="27"/>
      <c r="L184" s="65"/>
      <c r="M184" s="52"/>
    </row>
    <row r="185" spans="1:13" x14ac:dyDescent="0.25">
      <c r="A185" s="82"/>
      <c r="B185" s="5"/>
      <c r="C185" s="248"/>
      <c r="D185" s="248"/>
      <c r="E185" s="248"/>
      <c r="F185" s="248"/>
      <c r="G185" s="249"/>
      <c r="H185" s="249"/>
      <c r="I185" s="250"/>
      <c r="J185" s="1"/>
    </row>
    <row r="186" spans="1:13" x14ac:dyDescent="0.25">
      <c r="B186" s="303" t="s">
        <v>346</v>
      </c>
      <c r="C186" s="303"/>
      <c r="D186" s="303"/>
      <c r="E186" s="303"/>
      <c r="F186" s="303"/>
      <c r="G186" s="303"/>
      <c r="H186" s="303"/>
      <c r="I186" s="303"/>
      <c r="J186" s="1"/>
    </row>
    <row r="187" spans="1:13" x14ac:dyDescent="0.25">
      <c r="B187" s="303" t="s">
        <v>1</v>
      </c>
      <c r="C187" s="303"/>
      <c r="D187" s="303"/>
      <c r="E187" s="303"/>
      <c r="F187" s="303"/>
      <c r="G187" s="303"/>
      <c r="H187" s="303"/>
      <c r="I187" s="303"/>
      <c r="J187" s="1"/>
    </row>
    <row r="188" spans="1:13" x14ac:dyDescent="0.25">
      <c r="B188" s="303" t="s">
        <v>2</v>
      </c>
      <c r="C188" s="303"/>
      <c r="D188" s="303"/>
      <c r="E188" s="303"/>
      <c r="F188" s="303"/>
      <c r="G188" s="303"/>
      <c r="H188" s="303"/>
      <c r="I188" s="303"/>
      <c r="J188" s="1"/>
    </row>
    <row r="189" spans="1:13" x14ac:dyDescent="0.25">
      <c r="B189" s="306" t="str">
        <f>B5</f>
        <v>Base Period &amp; True-Up Period 12 - Months Ending December 31, 2024</v>
      </c>
      <c r="C189" s="306"/>
      <c r="D189" s="306"/>
      <c r="E189" s="306"/>
      <c r="F189" s="306"/>
      <c r="G189" s="306"/>
      <c r="H189" s="306"/>
      <c r="I189" s="306"/>
      <c r="J189" s="1"/>
    </row>
    <row r="190" spans="1:13" x14ac:dyDescent="0.25">
      <c r="B190" s="308" t="s">
        <v>3</v>
      </c>
      <c r="C190" s="304"/>
      <c r="D190" s="304"/>
      <c r="E190" s="304"/>
      <c r="F190" s="304"/>
      <c r="G190" s="304"/>
      <c r="H190" s="304"/>
      <c r="I190" s="304"/>
      <c r="J190" s="1"/>
    </row>
    <row r="191" spans="1:13" x14ac:dyDescent="0.25">
      <c r="B191" s="1"/>
      <c r="C191" s="1"/>
      <c r="D191" s="1"/>
      <c r="E191" s="1"/>
      <c r="F191" s="1"/>
      <c r="G191" s="2"/>
      <c r="H191" s="2"/>
      <c r="I191" s="6"/>
      <c r="J191" s="1"/>
    </row>
    <row r="192" spans="1:13" x14ac:dyDescent="0.25">
      <c r="A192" s="1" t="s">
        <v>4</v>
      </c>
      <c r="B192" s="2"/>
      <c r="C192" s="2"/>
      <c r="D192" s="2"/>
      <c r="E192" s="2"/>
      <c r="F192" s="2"/>
      <c r="G192" s="2"/>
      <c r="H192" s="2"/>
      <c r="I192" s="6"/>
      <c r="J192" s="1" t="s">
        <v>4</v>
      </c>
    </row>
    <row r="193" spans="1:10" x14ac:dyDescent="0.25">
      <c r="A193" s="1" t="s">
        <v>6</v>
      </c>
      <c r="B193" s="1"/>
      <c r="C193" s="1"/>
      <c r="D193" s="1"/>
      <c r="E193" s="1"/>
      <c r="F193" s="1"/>
      <c r="G193" s="7" t="s">
        <v>8</v>
      </c>
      <c r="H193" s="2"/>
      <c r="I193" s="9" t="s">
        <v>9</v>
      </c>
      <c r="J193" s="1" t="s">
        <v>6</v>
      </c>
    </row>
    <row r="194" spans="1:10" x14ac:dyDescent="0.25">
      <c r="G194" s="1"/>
      <c r="H194" s="1"/>
      <c r="I194" s="6"/>
      <c r="J194" s="1"/>
    </row>
    <row r="195" spans="1:10" ht="18.75" x14ac:dyDescent="0.25">
      <c r="A195" s="1">
        <v>1</v>
      </c>
      <c r="B195" s="10" t="s">
        <v>366</v>
      </c>
      <c r="E195" s="2"/>
      <c r="F195" s="2"/>
      <c r="G195" s="39"/>
      <c r="H195" s="39"/>
      <c r="I195" s="6"/>
      <c r="J195" s="1">
        <f>A195</f>
        <v>1</v>
      </c>
    </row>
    <row r="196" spans="1:10" x14ac:dyDescent="0.25">
      <c r="A196" s="1">
        <f>A195+1</f>
        <v>2</v>
      </c>
      <c r="B196" s="40"/>
      <c r="E196" s="2"/>
      <c r="F196" s="2"/>
      <c r="G196" s="39"/>
      <c r="H196" s="39"/>
      <c r="I196" s="6"/>
      <c r="J196" s="1">
        <f>J195+1</f>
        <v>2</v>
      </c>
    </row>
    <row r="197" spans="1:10" x14ac:dyDescent="0.25">
      <c r="A197" s="1">
        <f>A196+1</f>
        <v>3</v>
      </c>
      <c r="B197" s="10" t="s">
        <v>347</v>
      </c>
      <c r="E197" s="2"/>
      <c r="F197" s="2"/>
      <c r="G197" s="39"/>
      <c r="H197" s="39"/>
      <c r="I197" s="6"/>
      <c r="J197" s="1">
        <f>J196+1</f>
        <v>3</v>
      </c>
    </row>
    <row r="198" spans="1:10" x14ac:dyDescent="0.25">
      <c r="A198" s="1">
        <f>A197+1</f>
        <v>4</v>
      </c>
      <c r="B198" s="2"/>
      <c r="C198" s="2"/>
      <c r="D198" s="2"/>
      <c r="E198" s="2"/>
      <c r="F198" s="2"/>
      <c r="G198" s="39"/>
      <c r="H198" s="39"/>
      <c r="I198" s="6"/>
      <c r="J198" s="1">
        <f>J197+1</f>
        <v>4</v>
      </c>
    </row>
    <row r="199" spans="1:10" x14ac:dyDescent="0.25">
      <c r="A199" s="1">
        <f t="shared" ref="A199:A260" si="8">A198+1</f>
        <v>5</v>
      </c>
      <c r="B199" s="41" t="s">
        <v>51</v>
      </c>
      <c r="C199" s="2"/>
      <c r="D199" s="2"/>
      <c r="E199" s="2"/>
      <c r="F199" s="2"/>
      <c r="G199" s="39"/>
      <c r="H199" s="39"/>
      <c r="I199" s="42"/>
      <c r="J199" s="1">
        <f t="shared" ref="J199:J260" si="9">J198+1</f>
        <v>5</v>
      </c>
    </row>
    <row r="200" spans="1:10" x14ac:dyDescent="0.25">
      <c r="A200" s="1">
        <f t="shared" si="8"/>
        <v>6</v>
      </c>
      <c r="B200" s="3" t="s">
        <v>348</v>
      </c>
      <c r="D200" s="2"/>
      <c r="E200" s="2"/>
      <c r="F200" s="2"/>
      <c r="G200" s="29">
        <f>G89</f>
        <v>0</v>
      </c>
      <c r="H200" s="2"/>
      <c r="I200" s="6" t="s">
        <v>367</v>
      </c>
      <c r="J200" s="1">
        <f t="shared" si="9"/>
        <v>6</v>
      </c>
    </row>
    <row r="201" spans="1:10" x14ac:dyDescent="0.25">
      <c r="A201" s="1">
        <f t="shared" si="8"/>
        <v>7</v>
      </c>
      <c r="B201" s="3" t="s">
        <v>52</v>
      </c>
      <c r="D201" s="2"/>
      <c r="E201" s="2"/>
      <c r="F201" s="2"/>
      <c r="G201" s="67">
        <v>0</v>
      </c>
      <c r="H201" s="2"/>
      <c r="I201" s="6" t="s">
        <v>81</v>
      </c>
      <c r="J201" s="1">
        <f t="shared" si="9"/>
        <v>7</v>
      </c>
    </row>
    <row r="202" spans="1:10" x14ac:dyDescent="0.25">
      <c r="A202" s="1">
        <f t="shared" si="8"/>
        <v>8</v>
      </c>
      <c r="B202" s="3" t="s">
        <v>54</v>
      </c>
      <c r="D202" s="2"/>
      <c r="E202" s="2"/>
      <c r="F202" s="2"/>
      <c r="G202" s="44">
        <v>0</v>
      </c>
      <c r="H202" s="2"/>
      <c r="I202" s="36"/>
      <c r="J202" s="1">
        <f t="shared" si="9"/>
        <v>8</v>
      </c>
    </row>
    <row r="203" spans="1:10" x14ac:dyDescent="0.25">
      <c r="A203" s="1">
        <f t="shared" si="8"/>
        <v>9</v>
      </c>
      <c r="B203" s="3" t="s">
        <v>82</v>
      </c>
      <c r="D203" s="2"/>
      <c r="E203" s="2"/>
      <c r="F203" s="2"/>
      <c r="G203" s="43">
        <v>0</v>
      </c>
      <c r="H203" s="2"/>
      <c r="I203" s="6" t="s">
        <v>368</v>
      </c>
      <c r="J203" s="1">
        <f t="shared" si="9"/>
        <v>9</v>
      </c>
    </row>
    <row r="204" spans="1:10" x14ac:dyDescent="0.25">
      <c r="A204" s="1">
        <f t="shared" si="8"/>
        <v>10</v>
      </c>
      <c r="B204" s="3" t="s">
        <v>56</v>
      </c>
      <c r="D204" s="2"/>
      <c r="E204" s="2"/>
      <c r="F204" s="2"/>
      <c r="G204" s="68">
        <f>G126</f>
        <v>0.21</v>
      </c>
      <c r="H204" s="2"/>
      <c r="I204" s="6" t="s">
        <v>83</v>
      </c>
      <c r="J204" s="1">
        <f t="shared" si="9"/>
        <v>10</v>
      </c>
    </row>
    <row r="205" spans="1:10" x14ac:dyDescent="0.25">
      <c r="A205" s="1">
        <f t="shared" si="8"/>
        <v>11</v>
      </c>
      <c r="G205" s="1"/>
      <c r="H205" s="1"/>
      <c r="J205" s="1">
        <f t="shared" si="9"/>
        <v>11</v>
      </c>
    </row>
    <row r="206" spans="1:10" x14ac:dyDescent="0.25">
      <c r="A206" s="1">
        <f t="shared" si="8"/>
        <v>12</v>
      </c>
      <c r="B206" s="3" t="s">
        <v>84</v>
      </c>
      <c r="D206" s="2"/>
      <c r="E206" s="2"/>
      <c r="F206" s="2"/>
      <c r="G206" s="50">
        <f>IFERROR((((G200)+(G202/G203))*G204-(G201/G203))/(1-G204),0)</f>
        <v>0</v>
      </c>
      <c r="H206" s="51"/>
      <c r="I206" s="6" t="s">
        <v>85</v>
      </c>
      <c r="J206" s="1">
        <f t="shared" si="9"/>
        <v>12</v>
      </c>
    </row>
    <row r="207" spans="1:10" x14ac:dyDescent="0.25">
      <c r="A207" s="1">
        <f t="shared" si="8"/>
        <v>13</v>
      </c>
      <c r="B207" s="53" t="s">
        <v>61</v>
      </c>
      <c r="G207" s="23"/>
      <c r="H207" s="23"/>
      <c r="J207" s="1">
        <f t="shared" si="9"/>
        <v>13</v>
      </c>
    </row>
    <row r="208" spans="1:10" x14ac:dyDescent="0.25">
      <c r="A208" s="1">
        <f t="shared" si="8"/>
        <v>14</v>
      </c>
      <c r="G208" s="1"/>
      <c r="H208" s="1"/>
      <c r="J208" s="1">
        <f t="shared" si="9"/>
        <v>14</v>
      </c>
    </row>
    <row r="209" spans="1:10" x14ac:dyDescent="0.25">
      <c r="A209" s="1">
        <f t="shared" si="8"/>
        <v>15</v>
      </c>
      <c r="B209" s="10" t="s">
        <v>62</v>
      </c>
      <c r="C209" s="2"/>
      <c r="D209" s="2"/>
      <c r="E209" s="2"/>
      <c r="F209" s="2"/>
      <c r="G209" s="54"/>
      <c r="H209" s="54"/>
      <c r="I209" s="55"/>
      <c r="J209" s="1">
        <f t="shared" si="9"/>
        <v>15</v>
      </c>
    </row>
    <row r="210" spans="1:10" x14ac:dyDescent="0.25">
      <c r="A210" s="1">
        <f t="shared" si="8"/>
        <v>16</v>
      </c>
      <c r="B210" s="57"/>
      <c r="C210" s="2"/>
      <c r="D210" s="2"/>
      <c r="E210" s="2"/>
      <c r="F210" s="2"/>
      <c r="G210" s="54"/>
      <c r="H210" s="54"/>
      <c r="I210" s="42"/>
      <c r="J210" s="1">
        <f t="shared" si="9"/>
        <v>16</v>
      </c>
    </row>
    <row r="211" spans="1:10" x14ac:dyDescent="0.25">
      <c r="A211" s="1">
        <f t="shared" si="8"/>
        <v>17</v>
      </c>
      <c r="B211" s="41" t="s">
        <v>51</v>
      </c>
      <c r="C211" s="2"/>
      <c r="D211" s="2"/>
      <c r="E211" s="2"/>
      <c r="F211" s="2"/>
      <c r="G211" s="54"/>
      <c r="H211" s="54"/>
      <c r="I211" s="42"/>
      <c r="J211" s="1">
        <f t="shared" si="9"/>
        <v>17</v>
      </c>
    </row>
    <row r="212" spans="1:10" x14ac:dyDescent="0.25">
      <c r="A212" s="1">
        <f t="shared" si="8"/>
        <v>18</v>
      </c>
      <c r="B212" s="3" t="s">
        <v>348</v>
      </c>
      <c r="D212" s="2"/>
      <c r="E212" s="2"/>
      <c r="F212" s="2"/>
      <c r="G212" s="29">
        <f>G200</f>
        <v>0</v>
      </c>
      <c r="H212" s="23"/>
      <c r="I212" s="6" t="s">
        <v>63</v>
      </c>
      <c r="J212" s="1">
        <f t="shared" si="9"/>
        <v>18</v>
      </c>
    </row>
    <row r="213" spans="1:10" x14ac:dyDescent="0.25">
      <c r="A213" s="1">
        <f t="shared" si="8"/>
        <v>19</v>
      </c>
      <c r="B213" s="3" t="s">
        <v>64</v>
      </c>
      <c r="D213" s="2"/>
      <c r="E213" s="2"/>
      <c r="F213" s="2"/>
      <c r="G213" s="67">
        <v>0</v>
      </c>
      <c r="H213" s="23"/>
      <c r="I213" s="6" t="s">
        <v>81</v>
      </c>
      <c r="J213" s="1">
        <f t="shared" si="9"/>
        <v>19</v>
      </c>
    </row>
    <row r="214" spans="1:10" x14ac:dyDescent="0.25">
      <c r="A214" s="1">
        <f t="shared" si="8"/>
        <v>20</v>
      </c>
      <c r="B214" s="3" t="s">
        <v>54</v>
      </c>
      <c r="D214" s="2"/>
      <c r="E214" s="2"/>
      <c r="F214" s="2"/>
      <c r="G214" s="43">
        <f>G202</f>
        <v>0</v>
      </c>
      <c r="H214" s="59"/>
      <c r="I214" s="6" t="s">
        <v>66</v>
      </c>
      <c r="J214" s="1">
        <f t="shared" si="9"/>
        <v>20</v>
      </c>
    </row>
    <row r="215" spans="1:10" x14ac:dyDescent="0.25">
      <c r="A215" s="1">
        <f t="shared" si="8"/>
        <v>21</v>
      </c>
      <c r="B215" s="3" t="s">
        <v>82</v>
      </c>
      <c r="D215" s="2"/>
      <c r="E215" s="2"/>
      <c r="F215" s="2"/>
      <c r="G215" s="43">
        <f>G203</f>
        <v>0</v>
      </c>
      <c r="H215" s="59"/>
      <c r="I215" s="6" t="s">
        <v>67</v>
      </c>
      <c r="J215" s="1">
        <f t="shared" si="9"/>
        <v>21</v>
      </c>
    </row>
    <row r="216" spans="1:10" x14ac:dyDescent="0.25">
      <c r="A216" s="1">
        <f t="shared" si="8"/>
        <v>22</v>
      </c>
      <c r="B216" s="3" t="s">
        <v>68</v>
      </c>
      <c r="D216" s="2"/>
      <c r="E216" s="2"/>
      <c r="F216" s="2"/>
      <c r="G216" s="61">
        <f>G206</f>
        <v>0</v>
      </c>
      <c r="H216" s="51"/>
      <c r="I216" s="6" t="s">
        <v>69</v>
      </c>
      <c r="J216" s="1">
        <f t="shared" si="9"/>
        <v>22</v>
      </c>
    </row>
    <row r="217" spans="1:10" x14ac:dyDescent="0.25">
      <c r="A217" s="1">
        <f t="shared" si="8"/>
        <v>23</v>
      </c>
      <c r="B217" s="3" t="s">
        <v>70</v>
      </c>
      <c r="D217" s="2"/>
      <c r="E217" s="2"/>
      <c r="F217" s="2"/>
      <c r="G217" s="69" t="str">
        <f>G139</f>
        <v>8.84%</v>
      </c>
      <c r="H217" s="2"/>
      <c r="I217" s="6" t="s">
        <v>86</v>
      </c>
      <c r="J217" s="1">
        <f t="shared" si="9"/>
        <v>23</v>
      </c>
    </row>
    <row r="218" spans="1:10" x14ac:dyDescent="0.25">
      <c r="A218" s="1">
        <f t="shared" si="8"/>
        <v>24</v>
      </c>
      <c r="B218" s="5"/>
      <c r="D218" s="2"/>
      <c r="E218" s="2"/>
      <c r="F218" s="2"/>
      <c r="G218" s="62"/>
      <c r="H218" s="62"/>
      <c r="I218" s="58"/>
      <c r="J218" s="1">
        <f t="shared" si="9"/>
        <v>24</v>
      </c>
    </row>
    <row r="219" spans="1:10" x14ac:dyDescent="0.25">
      <c r="A219" s="1">
        <f t="shared" si="8"/>
        <v>25</v>
      </c>
      <c r="B219" s="3" t="s">
        <v>73</v>
      </c>
      <c r="C219" s="1"/>
      <c r="D219" s="1"/>
      <c r="E219" s="2"/>
      <c r="F219" s="2"/>
      <c r="G219" s="50">
        <f>IFERROR((((G212)+(G214/G215)+G206)*G217-(G213/G215))/(1-G217),0)</f>
        <v>0</v>
      </c>
      <c r="H219" s="51"/>
      <c r="I219" s="6" t="s">
        <v>74</v>
      </c>
      <c r="J219" s="1">
        <f t="shared" si="9"/>
        <v>25</v>
      </c>
    </row>
    <row r="220" spans="1:10" x14ac:dyDescent="0.25">
      <c r="A220" s="1">
        <f t="shared" si="8"/>
        <v>26</v>
      </c>
      <c r="B220" s="53" t="s">
        <v>354</v>
      </c>
      <c r="G220" s="1"/>
      <c r="H220" s="1"/>
      <c r="I220" s="6"/>
      <c r="J220" s="1">
        <f t="shared" si="9"/>
        <v>26</v>
      </c>
    </row>
    <row r="221" spans="1:10" x14ac:dyDescent="0.25">
      <c r="A221" s="1">
        <f t="shared" si="8"/>
        <v>27</v>
      </c>
      <c r="G221" s="1"/>
      <c r="H221" s="1"/>
      <c r="I221" s="6"/>
      <c r="J221" s="1">
        <f t="shared" si="9"/>
        <v>27</v>
      </c>
    </row>
    <row r="222" spans="1:10" x14ac:dyDescent="0.25">
      <c r="A222" s="1">
        <f t="shared" si="8"/>
        <v>28</v>
      </c>
      <c r="B222" s="10" t="s">
        <v>80</v>
      </c>
      <c r="G222" s="50">
        <f>G219+G206</f>
        <v>0</v>
      </c>
      <c r="H222" s="51"/>
      <c r="I222" s="6" t="s">
        <v>75</v>
      </c>
      <c r="J222" s="1">
        <f t="shared" si="9"/>
        <v>28</v>
      </c>
    </row>
    <row r="223" spans="1:10" x14ac:dyDescent="0.25">
      <c r="A223" s="1">
        <f t="shared" si="8"/>
        <v>29</v>
      </c>
      <c r="G223" s="1"/>
      <c r="H223" s="1"/>
      <c r="I223" s="6"/>
      <c r="J223" s="1">
        <f t="shared" si="9"/>
        <v>29</v>
      </c>
    </row>
    <row r="224" spans="1:10" x14ac:dyDescent="0.25">
      <c r="A224" s="1">
        <f t="shared" si="8"/>
        <v>30</v>
      </c>
      <c r="B224" s="10" t="s">
        <v>369</v>
      </c>
      <c r="G224" s="64">
        <f>G87</f>
        <v>1.8992701752899493E-2</v>
      </c>
      <c r="H224" s="2"/>
      <c r="I224" s="6" t="s">
        <v>370</v>
      </c>
      <c r="J224" s="1">
        <f t="shared" si="9"/>
        <v>30</v>
      </c>
    </row>
    <row r="225" spans="1:11" x14ac:dyDescent="0.25">
      <c r="A225" s="1">
        <f t="shared" si="8"/>
        <v>31</v>
      </c>
      <c r="G225" s="1"/>
      <c r="H225" s="1"/>
      <c r="I225" s="6"/>
      <c r="J225" s="1">
        <f t="shared" si="9"/>
        <v>31</v>
      </c>
    </row>
    <row r="226" spans="1:11" ht="19.5" thickBot="1" x14ac:dyDescent="0.3">
      <c r="A226" s="1">
        <f t="shared" si="8"/>
        <v>32</v>
      </c>
      <c r="B226" s="10" t="s">
        <v>87</v>
      </c>
      <c r="G226" s="66">
        <f>G222+G224</f>
        <v>1.8992701752899493E-2</v>
      </c>
      <c r="H226" s="51"/>
      <c r="I226" s="6" t="s">
        <v>358</v>
      </c>
      <c r="J226" s="1">
        <f t="shared" si="9"/>
        <v>32</v>
      </c>
    </row>
    <row r="227" spans="1:11" ht="17.25" thickTop="1" thickBot="1" x14ac:dyDescent="0.3">
      <c r="A227" s="24">
        <f t="shared" si="8"/>
        <v>33</v>
      </c>
      <c r="B227" s="71"/>
      <c r="C227" s="25"/>
      <c r="D227" s="25"/>
      <c r="E227" s="25"/>
      <c r="F227" s="25"/>
      <c r="G227" s="72"/>
      <c r="H227" s="72"/>
      <c r="I227" s="26"/>
      <c r="J227" s="24">
        <f t="shared" si="9"/>
        <v>33</v>
      </c>
      <c r="K227" s="27"/>
    </row>
    <row r="228" spans="1:11" x14ac:dyDescent="0.25">
      <c r="A228" s="1">
        <f t="shared" si="8"/>
        <v>34</v>
      </c>
      <c r="B228" s="10"/>
      <c r="G228" s="51"/>
      <c r="H228" s="51"/>
      <c r="I228" s="6"/>
      <c r="J228" s="1">
        <f t="shared" si="9"/>
        <v>34</v>
      </c>
      <c r="K228" s="27"/>
    </row>
    <row r="229" spans="1:11" ht="18.75" x14ac:dyDescent="0.25">
      <c r="A229" s="1">
        <f t="shared" si="8"/>
        <v>35</v>
      </c>
      <c r="B229" s="10" t="s">
        <v>77</v>
      </c>
      <c r="E229" s="2"/>
      <c r="F229" s="2"/>
      <c r="G229" s="39"/>
      <c r="H229" s="39"/>
      <c r="I229" s="6"/>
      <c r="J229" s="1">
        <f t="shared" si="9"/>
        <v>35</v>
      </c>
      <c r="K229" s="27"/>
    </row>
    <row r="230" spans="1:11" x14ac:dyDescent="0.25">
      <c r="A230" s="1">
        <f t="shared" si="8"/>
        <v>36</v>
      </c>
      <c r="B230" s="40"/>
      <c r="E230" s="2"/>
      <c r="F230" s="2"/>
      <c r="G230" s="39"/>
      <c r="H230" s="39"/>
      <c r="I230" s="6"/>
      <c r="J230" s="1">
        <f t="shared" si="9"/>
        <v>36</v>
      </c>
      <c r="K230" s="27"/>
    </row>
    <row r="231" spans="1:11" x14ac:dyDescent="0.25">
      <c r="A231" s="1">
        <f t="shared" si="8"/>
        <v>37</v>
      </c>
      <c r="B231" s="10" t="s">
        <v>50</v>
      </c>
      <c r="E231" s="2"/>
      <c r="F231" s="2"/>
      <c r="G231" s="39"/>
      <c r="H231" s="39"/>
      <c r="I231" s="6"/>
      <c r="J231" s="1">
        <f t="shared" si="9"/>
        <v>37</v>
      </c>
      <c r="K231" s="27"/>
    </row>
    <row r="232" spans="1:11" x14ac:dyDescent="0.25">
      <c r="A232" s="1">
        <f t="shared" si="8"/>
        <v>38</v>
      </c>
      <c r="B232" s="2"/>
      <c r="C232" s="2"/>
      <c r="D232" s="2"/>
      <c r="E232" s="2"/>
      <c r="F232" s="2"/>
      <c r="G232" s="39"/>
      <c r="H232" s="39"/>
      <c r="I232" s="6"/>
      <c r="J232" s="1">
        <f t="shared" si="9"/>
        <v>38</v>
      </c>
      <c r="K232" s="27"/>
    </row>
    <row r="233" spans="1:11" x14ac:dyDescent="0.25">
      <c r="A233" s="1">
        <f t="shared" si="8"/>
        <v>39</v>
      </c>
      <c r="B233" s="41" t="s">
        <v>51</v>
      </c>
      <c r="C233" s="2"/>
      <c r="D233" s="2"/>
      <c r="E233" s="2"/>
      <c r="F233" s="2"/>
      <c r="G233" s="39"/>
      <c r="H233" s="39"/>
      <c r="I233" s="42"/>
      <c r="J233" s="1">
        <f t="shared" si="9"/>
        <v>39</v>
      </c>
      <c r="K233" s="27"/>
    </row>
    <row r="234" spans="1:11" x14ac:dyDescent="0.25">
      <c r="A234" s="1">
        <f t="shared" si="8"/>
        <v>40</v>
      </c>
      <c r="B234" s="3" t="s">
        <v>78</v>
      </c>
      <c r="D234" s="2"/>
      <c r="E234" s="2"/>
      <c r="F234" s="2"/>
      <c r="G234" s="235">
        <f>G102</f>
        <v>0</v>
      </c>
      <c r="H234" s="2"/>
      <c r="I234" s="6" t="s">
        <v>371</v>
      </c>
      <c r="J234" s="1">
        <f t="shared" si="9"/>
        <v>40</v>
      </c>
      <c r="K234" s="27"/>
    </row>
    <row r="235" spans="1:11" x14ac:dyDescent="0.25">
      <c r="A235" s="1">
        <f t="shared" si="8"/>
        <v>41</v>
      </c>
      <c r="B235" s="3" t="s">
        <v>52</v>
      </c>
      <c r="D235" s="2"/>
      <c r="E235" s="2"/>
      <c r="F235" s="2"/>
      <c r="G235" s="236">
        <v>0</v>
      </c>
      <c r="H235" s="2"/>
      <c r="I235" s="6" t="s">
        <v>81</v>
      </c>
      <c r="J235" s="1">
        <f t="shared" si="9"/>
        <v>41</v>
      </c>
      <c r="K235" s="27"/>
    </row>
    <row r="236" spans="1:11" x14ac:dyDescent="0.25">
      <c r="A236" s="1">
        <f t="shared" si="8"/>
        <v>42</v>
      </c>
      <c r="B236" s="3" t="s">
        <v>54</v>
      </c>
      <c r="D236" s="2"/>
      <c r="E236" s="2"/>
      <c r="F236" s="2"/>
      <c r="G236" s="251">
        <v>0</v>
      </c>
      <c r="H236" s="2"/>
      <c r="I236" s="36"/>
      <c r="J236" s="1">
        <f t="shared" si="9"/>
        <v>42</v>
      </c>
      <c r="K236" s="27"/>
    </row>
    <row r="237" spans="1:11" x14ac:dyDescent="0.25">
      <c r="A237" s="1">
        <f t="shared" si="8"/>
        <v>43</v>
      </c>
      <c r="B237" s="3" t="s">
        <v>82</v>
      </c>
      <c r="D237" s="2"/>
      <c r="E237" s="2"/>
      <c r="F237" s="2"/>
      <c r="G237" s="241">
        <v>0</v>
      </c>
      <c r="H237" s="2"/>
      <c r="I237" s="6" t="s">
        <v>368</v>
      </c>
      <c r="J237" s="1">
        <f t="shared" si="9"/>
        <v>43</v>
      </c>
      <c r="K237" s="27"/>
    </row>
    <row r="238" spans="1:11" x14ac:dyDescent="0.25">
      <c r="A238" s="1">
        <f t="shared" si="8"/>
        <v>44</v>
      </c>
      <c r="B238" s="3" t="s">
        <v>56</v>
      </c>
      <c r="D238" s="2"/>
      <c r="E238" s="2"/>
      <c r="F238" s="2"/>
      <c r="G238" s="252" t="str">
        <f>G160</f>
        <v>21%</v>
      </c>
      <c r="H238" s="2"/>
      <c r="I238" s="6" t="s">
        <v>372</v>
      </c>
      <c r="J238" s="1">
        <f t="shared" si="9"/>
        <v>44</v>
      </c>
      <c r="K238" s="27"/>
    </row>
    <row r="239" spans="1:11" x14ac:dyDescent="0.25">
      <c r="A239" s="1">
        <f t="shared" si="8"/>
        <v>45</v>
      </c>
      <c r="G239" s="1"/>
      <c r="H239" s="1"/>
      <c r="J239" s="1">
        <f t="shared" si="9"/>
        <v>45</v>
      </c>
      <c r="K239" s="27"/>
    </row>
    <row r="240" spans="1:11" x14ac:dyDescent="0.25">
      <c r="A240" s="1">
        <f t="shared" si="8"/>
        <v>46</v>
      </c>
      <c r="B240" s="3" t="s">
        <v>59</v>
      </c>
      <c r="D240" s="2"/>
      <c r="E240" s="2"/>
      <c r="F240" s="2"/>
      <c r="G240" s="239">
        <f>IFERROR((((G234)+(G236/G237))*G238-(G235/G237))/(1-G238),0)</f>
        <v>0</v>
      </c>
      <c r="H240" s="240"/>
      <c r="I240" s="6" t="s">
        <v>85</v>
      </c>
      <c r="J240" s="1">
        <f t="shared" si="9"/>
        <v>46</v>
      </c>
      <c r="K240" s="27"/>
    </row>
    <row r="241" spans="1:11" x14ac:dyDescent="0.25">
      <c r="A241" s="1">
        <f t="shared" si="8"/>
        <v>47</v>
      </c>
      <c r="B241" s="53" t="s">
        <v>61</v>
      </c>
      <c r="D241" s="53"/>
      <c r="G241" s="231"/>
      <c r="H241" s="231"/>
      <c r="J241" s="1">
        <f t="shared" si="9"/>
        <v>47</v>
      </c>
      <c r="K241" s="27"/>
    </row>
    <row r="242" spans="1:11" x14ac:dyDescent="0.25">
      <c r="A242" s="1">
        <f t="shared" si="8"/>
        <v>48</v>
      </c>
      <c r="G242" s="1"/>
      <c r="H242" s="1"/>
      <c r="J242" s="1">
        <f t="shared" si="9"/>
        <v>48</v>
      </c>
      <c r="K242" s="27"/>
    </row>
    <row r="243" spans="1:11" x14ac:dyDescent="0.25">
      <c r="A243" s="1">
        <f t="shared" si="8"/>
        <v>49</v>
      </c>
      <c r="B243" s="10" t="s">
        <v>62</v>
      </c>
      <c r="C243" s="2"/>
      <c r="D243" s="2"/>
      <c r="E243" s="2"/>
      <c r="F243" s="2"/>
      <c r="G243" s="54"/>
      <c r="H243" s="54"/>
      <c r="I243" s="55"/>
      <c r="J243" s="1">
        <f t="shared" si="9"/>
        <v>49</v>
      </c>
      <c r="K243" s="27"/>
    </row>
    <row r="244" spans="1:11" x14ac:dyDescent="0.25">
      <c r="A244" s="1">
        <f t="shared" si="8"/>
        <v>50</v>
      </c>
      <c r="B244" s="57"/>
      <c r="C244" s="2"/>
      <c r="D244" s="2"/>
      <c r="E244" s="2"/>
      <c r="F244" s="2"/>
      <c r="G244" s="54"/>
      <c r="H244" s="54"/>
      <c r="I244" s="42"/>
      <c r="J244" s="1">
        <f t="shared" si="9"/>
        <v>50</v>
      </c>
      <c r="K244" s="27"/>
    </row>
    <row r="245" spans="1:11" x14ac:dyDescent="0.25">
      <c r="A245" s="1">
        <f t="shared" si="8"/>
        <v>51</v>
      </c>
      <c r="B245" s="41" t="s">
        <v>51</v>
      </c>
      <c r="C245" s="2"/>
      <c r="D245" s="2"/>
      <c r="E245" s="2"/>
      <c r="F245" s="2"/>
      <c r="G245" s="54"/>
      <c r="H245" s="54"/>
      <c r="I245" s="42"/>
      <c r="J245" s="1">
        <f t="shared" si="9"/>
        <v>51</v>
      </c>
      <c r="K245" s="27"/>
    </row>
    <row r="246" spans="1:11" x14ac:dyDescent="0.25">
      <c r="A246" s="1">
        <f t="shared" si="8"/>
        <v>52</v>
      </c>
      <c r="B246" s="3" t="s">
        <v>78</v>
      </c>
      <c r="D246" s="2"/>
      <c r="E246" s="2"/>
      <c r="F246" s="2"/>
      <c r="G246" s="235">
        <f>G234</f>
        <v>0</v>
      </c>
      <c r="H246" s="222"/>
      <c r="I246" s="6" t="s">
        <v>360</v>
      </c>
      <c r="J246" s="1">
        <f t="shared" si="9"/>
        <v>52</v>
      </c>
      <c r="K246" s="27"/>
    </row>
    <row r="247" spans="1:11" x14ac:dyDescent="0.25">
      <c r="A247" s="1">
        <f t="shared" si="8"/>
        <v>53</v>
      </c>
      <c r="B247" s="3" t="s">
        <v>64</v>
      </c>
      <c r="D247" s="2"/>
      <c r="E247" s="2"/>
      <c r="F247" s="2"/>
      <c r="G247" s="67">
        <v>0</v>
      </c>
      <c r="H247" s="23"/>
      <c r="I247" s="6" t="s">
        <v>81</v>
      </c>
      <c r="J247" s="1">
        <f t="shared" si="9"/>
        <v>53</v>
      </c>
      <c r="K247" s="27"/>
    </row>
    <row r="248" spans="1:11" x14ac:dyDescent="0.25">
      <c r="A248" s="1">
        <f t="shared" si="8"/>
        <v>54</v>
      </c>
      <c r="B248" s="3" t="s">
        <v>54</v>
      </c>
      <c r="D248" s="2"/>
      <c r="E248" s="2"/>
      <c r="F248" s="2"/>
      <c r="G248" s="241">
        <f>G236</f>
        <v>0</v>
      </c>
      <c r="H248" s="242"/>
      <c r="I248" s="6" t="s">
        <v>361</v>
      </c>
      <c r="J248" s="1">
        <f t="shared" si="9"/>
        <v>54</v>
      </c>
      <c r="K248" s="27"/>
    </row>
    <row r="249" spans="1:11" x14ac:dyDescent="0.25">
      <c r="A249" s="1">
        <f t="shared" si="8"/>
        <v>55</v>
      </c>
      <c r="B249" s="3" t="s">
        <v>82</v>
      </c>
      <c r="D249" s="2"/>
      <c r="E249" s="2"/>
      <c r="F249" s="2"/>
      <c r="G249" s="241">
        <f>G237</f>
        <v>0</v>
      </c>
      <c r="H249" s="242"/>
      <c r="I249" s="6" t="s">
        <v>362</v>
      </c>
      <c r="J249" s="1">
        <f t="shared" si="9"/>
        <v>55</v>
      </c>
      <c r="K249" s="27"/>
    </row>
    <row r="250" spans="1:11" x14ac:dyDescent="0.25">
      <c r="A250" s="1">
        <f t="shared" si="8"/>
        <v>56</v>
      </c>
      <c r="B250" s="3" t="s">
        <v>68</v>
      </c>
      <c r="D250" s="2"/>
      <c r="E250" s="2"/>
      <c r="F250" s="2"/>
      <c r="G250" s="243">
        <f>G240</f>
        <v>0</v>
      </c>
      <c r="H250" s="244"/>
      <c r="I250" s="6" t="s">
        <v>79</v>
      </c>
      <c r="J250" s="1">
        <f t="shared" si="9"/>
        <v>56</v>
      </c>
      <c r="K250" s="27"/>
    </row>
    <row r="251" spans="1:11" x14ac:dyDescent="0.25">
      <c r="A251" s="1">
        <f t="shared" si="8"/>
        <v>57</v>
      </c>
      <c r="B251" s="3" t="s">
        <v>70</v>
      </c>
      <c r="D251" s="2"/>
      <c r="E251" s="2"/>
      <c r="F251" s="2"/>
      <c r="G251" s="253" t="str">
        <f>G173</f>
        <v>8.84%</v>
      </c>
      <c r="H251" s="2"/>
      <c r="I251" s="6" t="s">
        <v>373</v>
      </c>
      <c r="J251" s="1">
        <f t="shared" si="9"/>
        <v>57</v>
      </c>
      <c r="K251" s="27"/>
    </row>
    <row r="252" spans="1:11" x14ac:dyDescent="0.25">
      <c r="A252" s="1">
        <f t="shared" si="8"/>
        <v>58</v>
      </c>
      <c r="B252" s="5"/>
      <c r="D252" s="2"/>
      <c r="E252" s="2"/>
      <c r="F252" s="2"/>
      <c r="G252" s="245"/>
      <c r="H252" s="245"/>
      <c r="I252" s="58"/>
      <c r="J252" s="1">
        <f t="shared" si="9"/>
        <v>58</v>
      </c>
      <c r="K252" s="27"/>
    </row>
    <row r="253" spans="1:11" x14ac:dyDescent="0.25">
      <c r="A253" s="1">
        <f t="shared" si="8"/>
        <v>59</v>
      </c>
      <c r="B253" s="3" t="s">
        <v>73</v>
      </c>
      <c r="C253" s="1"/>
      <c r="D253" s="1"/>
      <c r="E253" s="2"/>
      <c r="F253" s="2"/>
      <c r="G253" s="239">
        <f>IFERROR((((G246)+(G248/G249)+G240)*G251-(G247/G249))/(1-G251),0)</f>
        <v>0</v>
      </c>
      <c r="H253" s="246"/>
      <c r="I253" s="6" t="s">
        <v>74</v>
      </c>
      <c r="J253" s="1">
        <f t="shared" si="9"/>
        <v>59</v>
      </c>
      <c r="K253" s="27"/>
    </row>
    <row r="254" spans="1:11" x14ac:dyDescent="0.25">
      <c r="A254" s="1">
        <f t="shared" si="8"/>
        <v>60</v>
      </c>
      <c r="B254" s="53" t="s">
        <v>354</v>
      </c>
      <c r="D254" s="53"/>
      <c r="G254" s="1"/>
      <c r="H254" s="1"/>
      <c r="I254" s="6"/>
      <c r="J254" s="1">
        <f t="shared" si="9"/>
        <v>60</v>
      </c>
      <c r="K254" s="27"/>
    </row>
    <row r="255" spans="1:11" x14ac:dyDescent="0.25">
      <c r="A255" s="1">
        <f t="shared" si="8"/>
        <v>61</v>
      </c>
      <c r="G255" s="1"/>
      <c r="H255" s="1"/>
      <c r="I255" s="6"/>
      <c r="J255" s="1">
        <f t="shared" si="9"/>
        <v>61</v>
      </c>
      <c r="K255" s="27"/>
    </row>
    <row r="256" spans="1:11" x14ac:dyDescent="0.25">
      <c r="A256" s="1">
        <f t="shared" si="8"/>
        <v>62</v>
      </c>
      <c r="B256" s="10" t="s">
        <v>80</v>
      </c>
      <c r="G256" s="239">
        <f>G253+G240</f>
        <v>0</v>
      </c>
      <c r="H256" s="240"/>
      <c r="I256" s="6" t="s">
        <v>363</v>
      </c>
      <c r="J256" s="1">
        <f t="shared" si="9"/>
        <v>62</v>
      </c>
      <c r="K256" s="27"/>
    </row>
    <row r="257" spans="1:11" x14ac:dyDescent="0.25">
      <c r="A257" s="1">
        <f t="shared" si="8"/>
        <v>63</v>
      </c>
      <c r="G257" s="1"/>
      <c r="H257" s="1"/>
      <c r="I257" s="6"/>
      <c r="J257" s="1">
        <f t="shared" si="9"/>
        <v>63</v>
      </c>
      <c r="K257" s="27"/>
    </row>
    <row r="258" spans="1:11" x14ac:dyDescent="0.25">
      <c r="A258" s="1">
        <f t="shared" si="8"/>
        <v>64</v>
      </c>
      <c r="B258" s="10" t="s">
        <v>89</v>
      </c>
      <c r="G258" s="64">
        <f>G100</f>
        <v>0</v>
      </c>
      <c r="H258" s="2"/>
      <c r="I258" s="6" t="s">
        <v>88</v>
      </c>
      <c r="J258" s="1">
        <f t="shared" si="9"/>
        <v>64</v>
      </c>
      <c r="K258" s="27"/>
    </row>
    <row r="259" spans="1:11" x14ac:dyDescent="0.25">
      <c r="A259" s="1">
        <f t="shared" si="8"/>
        <v>65</v>
      </c>
      <c r="G259" s="1"/>
      <c r="H259" s="1"/>
      <c r="I259" s="6"/>
      <c r="J259" s="1">
        <f t="shared" si="9"/>
        <v>65</v>
      </c>
      <c r="K259" s="27"/>
    </row>
    <row r="260" spans="1:11" ht="19.5" thickBot="1" x14ac:dyDescent="0.3">
      <c r="A260" s="1">
        <f t="shared" si="8"/>
        <v>66</v>
      </c>
      <c r="B260" s="10" t="s">
        <v>90</v>
      </c>
      <c r="G260" s="66">
        <f>G256+G258</f>
        <v>0</v>
      </c>
      <c r="H260" s="51"/>
      <c r="I260" s="6" t="s">
        <v>365</v>
      </c>
      <c r="J260" s="1">
        <f t="shared" si="9"/>
        <v>66</v>
      </c>
      <c r="K260" s="27"/>
    </row>
    <row r="261" spans="1:11" ht="16.5" thickTop="1" x14ac:dyDescent="0.25">
      <c r="K261" s="27"/>
    </row>
    <row r="262" spans="1:11" ht="18.75" x14ac:dyDescent="0.25">
      <c r="A262" s="35">
        <v>1</v>
      </c>
      <c r="B262" s="3" t="s">
        <v>374</v>
      </c>
      <c r="K262" s="27"/>
    </row>
    <row r="263" spans="1:11" x14ac:dyDescent="0.25">
      <c r="K263" s="27"/>
    </row>
    <row r="264" spans="1:11" x14ac:dyDescent="0.25">
      <c r="K264" s="27"/>
    </row>
    <row r="265" spans="1:11" x14ac:dyDescent="0.25">
      <c r="K265" s="27"/>
    </row>
    <row r="266" spans="1:11" x14ac:dyDescent="0.25">
      <c r="K266" s="27"/>
    </row>
    <row r="267" spans="1:11" x14ac:dyDescent="0.25">
      <c r="K267" s="27"/>
    </row>
    <row r="268" spans="1:11" x14ac:dyDescent="0.25">
      <c r="K268" s="27"/>
    </row>
    <row r="269" spans="1:11" x14ac:dyDescent="0.25">
      <c r="K269" s="27"/>
    </row>
    <row r="270" spans="1:11" x14ac:dyDescent="0.25">
      <c r="K270" s="27"/>
    </row>
    <row r="272" spans="1:11" ht="18.75" x14ac:dyDescent="0.25">
      <c r="A272" s="35"/>
    </row>
  </sheetData>
  <mergeCells count="21"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  <mergeCell ref="B189:I189"/>
    <mergeCell ref="B190:I190"/>
    <mergeCell ref="B184:I184"/>
    <mergeCell ref="B110:I110"/>
    <mergeCell ref="B111:I111"/>
    <mergeCell ref="B112:I112"/>
    <mergeCell ref="B186:I186"/>
    <mergeCell ref="B187:I187"/>
    <mergeCell ref="B188:I188"/>
  </mergeCells>
  <printOptions horizontalCentered="1"/>
  <pageMargins left="0.25" right="0.25" top="0.5" bottom="0.65" header="0.25" footer="0.25"/>
  <pageSetup scale="55" fitToHeight="0" orientation="portrait" r:id="rId1"/>
  <headerFooter scaleWithDoc="0">
    <oddHeader>&amp;C&amp;"Times New Roman,Bold"&amp;8REVISED</oddHeader>
    <oddFooter>&amp;L&amp;A&amp;C&amp;"Times New Roman,Regular"&amp;10Page 5.&amp;P&amp;R&amp;F</oddFooter>
  </headerFooter>
  <rowBreaks count="3" manualBreakCount="3">
    <brk id="68" max="16383" man="1"/>
    <brk id="106" max="16383" man="1"/>
    <brk id="184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29CF-23A7-4B8E-86D2-28DE105CA2FC}">
  <dimension ref="A1:P272"/>
  <sheetViews>
    <sheetView workbookViewId="0"/>
  </sheetViews>
  <sheetFormatPr defaultColWidth="8.7109375" defaultRowHeight="15.75" x14ac:dyDescent="0.25"/>
  <cols>
    <col min="1" max="1" width="5.28515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7109375" style="3" customWidth="1"/>
    <col min="8" max="8" width="1.5703125" style="3" customWidth="1"/>
    <col min="9" max="9" width="41.28515625" style="38" customWidth="1"/>
    <col min="10" max="10" width="5.28515625" style="3" customWidth="1"/>
    <col min="11" max="11" width="10.28515625" style="3" customWidth="1"/>
    <col min="12" max="12" width="15" style="3" customWidth="1"/>
    <col min="13" max="13" width="10.42578125" style="3" customWidth="1"/>
    <col min="14" max="16384" width="8.7109375" style="3"/>
  </cols>
  <sheetData>
    <row r="1" spans="1:12" x14ac:dyDescent="0.25">
      <c r="A1" s="184" t="s">
        <v>423</v>
      </c>
    </row>
    <row r="2" spans="1:12" x14ac:dyDescent="0.25">
      <c r="A2" s="2"/>
      <c r="G2" s="37"/>
      <c r="H2" s="37"/>
      <c r="I2" s="36"/>
      <c r="J2" s="1"/>
      <c r="L2" s="16"/>
    </row>
    <row r="3" spans="1:12" x14ac:dyDescent="0.25">
      <c r="B3" s="303" t="s">
        <v>0</v>
      </c>
      <c r="C3" s="303"/>
      <c r="D3" s="303"/>
      <c r="E3" s="303"/>
      <c r="F3" s="303"/>
      <c r="G3" s="303"/>
      <c r="H3" s="303"/>
      <c r="I3" s="303"/>
      <c r="J3" s="1"/>
    </row>
    <row r="4" spans="1:12" x14ac:dyDescent="0.25">
      <c r="B4" s="303" t="s">
        <v>292</v>
      </c>
      <c r="C4" s="303"/>
      <c r="D4" s="303"/>
      <c r="E4" s="303"/>
      <c r="F4" s="303"/>
      <c r="G4" s="303"/>
      <c r="H4" s="303"/>
      <c r="I4" s="303"/>
      <c r="J4" s="1"/>
    </row>
    <row r="5" spans="1:12" x14ac:dyDescent="0.25">
      <c r="B5" s="303" t="s">
        <v>2</v>
      </c>
      <c r="C5" s="303"/>
      <c r="D5" s="303"/>
      <c r="E5" s="303"/>
      <c r="F5" s="303"/>
      <c r="G5" s="303"/>
      <c r="H5" s="303"/>
      <c r="I5" s="303"/>
      <c r="J5" s="1"/>
    </row>
    <row r="6" spans="1:12" x14ac:dyDescent="0.25">
      <c r="B6" s="306" t="str">
        <f>'[1]Stmt AD'!B5</f>
        <v>Base Period &amp; True-Up Period 12 - Months Ending December 31, 2024</v>
      </c>
      <c r="C6" s="306"/>
      <c r="D6" s="306"/>
      <c r="E6" s="306"/>
      <c r="F6" s="306"/>
      <c r="G6" s="306"/>
      <c r="H6" s="306"/>
      <c r="I6" s="306"/>
      <c r="J6" s="1"/>
    </row>
    <row r="7" spans="1:12" x14ac:dyDescent="0.25">
      <c r="B7" s="308" t="s">
        <v>3</v>
      </c>
      <c r="C7" s="304"/>
      <c r="D7" s="304"/>
      <c r="E7" s="304"/>
      <c r="F7" s="304"/>
      <c r="G7" s="304"/>
      <c r="H7" s="304"/>
      <c r="I7" s="304"/>
      <c r="J7" s="1"/>
    </row>
    <row r="8" spans="1:12" x14ac:dyDescent="0.25">
      <c r="B8" s="1"/>
      <c r="C8" s="1"/>
      <c r="D8" s="1"/>
      <c r="E8" s="1"/>
      <c r="F8" s="1"/>
      <c r="G8" s="1"/>
      <c r="H8" s="1"/>
      <c r="I8" s="6"/>
      <c r="J8" s="1"/>
    </row>
    <row r="9" spans="1:12" x14ac:dyDescent="0.25">
      <c r="A9" s="1" t="s">
        <v>4</v>
      </c>
      <c r="B9" s="2"/>
      <c r="C9" s="2"/>
      <c r="D9" s="2"/>
      <c r="E9" s="1" t="s">
        <v>5</v>
      </c>
      <c r="F9" s="2"/>
      <c r="G9" s="2"/>
      <c r="H9" s="2"/>
      <c r="I9" s="6"/>
      <c r="J9" s="1" t="s">
        <v>4</v>
      </c>
    </row>
    <row r="10" spans="1:12" x14ac:dyDescent="0.25">
      <c r="A10" s="1" t="s">
        <v>6</v>
      </c>
      <c r="B10" s="1"/>
      <c r="C10" s="1"/>
      <c r="D10" s="1"/>
      <c r="E10" s="7" t="s">
        <v>7</v>
      </c>
      <c r="F10" s="1"/>
      <c r="G10" s="8" t="s">
        <v>8</v>
      </c>
      <c r="H10" s="2"/>
      <c r="I10" s="9" t="s">
        <v>9</v>
      </c>
      <c r="J10" s="1" t="s">
        <v>6</v>
      </c>
    </row>
    <row r="11" spans="1:12" x14ac:dyDescent="0.25">
      <c r="B11" s="1"/>
      <c r="C11" s="1"/>
      <c r="D11" s="1"/>
      <c r="E11" s="1"/>
      <c r="F11" s="1"/>
      <c r="G11" s="1"/>
      <c r="H11" s="1"/>
      <c r="I11" s="6"/>
      <c r="J11" s="1"/>
      <c r="L11" s="16"/>
    </row>
    <row r="12" spans="1:12" x14ac:dyDescent="0.25">
      <c r="A12" s="1">
        <v>1</v>
      </c>
      <c r="B12" s="10" t="s">
        <v>10</v>
      </c>
      <c r="H12" s="2"/>
      <c r="I12" s="6"/>
      <c r="J12" s="1">
        <f>A12</f>
        <v>1</v>
      </c>
      <c r="L12" s="16"/>
    </row>
    <row r="13" spans="1:12" x14ac:dyDescent="0.25">
      <c r="A13" s="1">
        <f>A12+1</f>
        <v>2</v>
      </c>
      <c r="B13" s="3" t="s">
        <v>11</v>
      </c>
      <c r="E13" s="1" t="s">
        <v>12</v>
      </c>
      <c r="F13" s="116"/>
      <c r="G13" s="11">
        <v>8950000</v>
      </c>
      <c r="H13" s="2"/>
      <c r="I13" s="216"/>
      <c r="J13" s="1">
        <f>J12+1</f>
        <v>2</v>
      </c>
    </row>
    <row r="14" spans="1:12" x14ac:dyDescent="0.25">
      <c r="A14" s="1">
        <f t="shared" ref="A14:A53" si="0">A13+1</f>
        <v>3</v>
      </c>
      <c r="B14" s="3" t="s">
        <v>13</v>
      </c>
      <c r="E14" s="1" t="s">
        <v>14</v>
      </c>
      <c r="F14" s="116"/>
      <c r="G14" s="13">
        <v>0</v>
      </c>
      <c r="H14" s="2"/>
      <c r="I14" s="216"/>
      <c r="J14" s="1">
        <f t="shared" ref="J14:J53" si="1">J13+1</f>
        <v>3</v>
      </c>
    </row>
    <row r="15" spans="1:12" x14ac:dyDescent="0.25">
      <c r="A15" s="1">
        <f t="shared" si="0"/>
        <v>4</v>
      </c>
      <c r="B15" s="3" t="s">
        <v>15</v>
      </c>
      <c r="E15" s="1" t="s">
        <v>16</v>
      </c>
      <c r="F15" s="116"/>
      <c r="G15" s="13">
        <v>0</v>
      </c>
      <c r="H15" s="2"/>
      <c r="I15" s="216"/>
      <c r="J15" s="1">
        <f t="shared" si="1"/>
        <v>4</v>
      </c>
    </row>
    <row r="16" spans="1:12" x14ac:dyDescent="0.25">
      <c r="A16" s="1">
        <f t="shared" si="0"/>
        <v>5</v>
      </c>
      <c r="B16" s="3" t="s">
        <v>17</v>
      </c>
      <c r="E16" s="1" t="s">
        <v>18</v>
      </c>
      <c r="F16" s="116"/>
      <c r="G16" s="13">
        <v>0</v>
      </c>
      <c r="H16" s="2"/>
      <c r="I16" s="216"/>
      <c r="J16" s="1">
        <f t="shared" si="1"/>
        <v>5</v>
      </c>
    </row>
    <row r="17" spans="1:10" x14ac:dyDescent="0.25">
      <c r="A17" s="1">
        <f t="shared" si="0"/>
        <v>6</v>
      </c>
      <c r="B17" s="3" t="s">
        <v>19</v>
      </c>
      <c r="E17" s="1" t="s">
        <v>20</v>
      </c>
      <c r="F17" s="116"/>
      <c r="G17" s="14">
        <v>-33111.982000000004</v>
      </c>
      <c r="H17" s="2"/>
      <c r="I17" s="216"/>
      <c r="J17" s="1">
        <f t="shared" si="1"/>
        <v>6</v>
      </c>
    </row>
    <row r="18" spans="1:10" x14ac:dyDescent="0.25">
      <c r="A18" s="1">
        <f t="shared" si="0"/>
        <v>7</v>
      </c>
      <c r="B18" s="3" t="s">
        <v>293</v>
      </c>
      <c r="G18" s="17">
        <f>SUM(G13:G17)</f>
        <v>8916888.0179999992</v>
      </c>
      <c r="H18" s="18"/>
      <c r="I18" s="6" t="s">
        <v>294</v>
      </c>
      <c r="J18" s="1">
        <f t="shared" si="1"/>
        <v>7</v>
      </c>
    </row>
    <row r="19" spans="1:10" x14ac:dyDescent="0.25">
      <c r="A19" s="1">
        <f t="shared" si="0"/>
        <v>8</v>
      </c>
      <c r="I19" s="6"/>
      <c r="J19" s="1">
        <f t="shared" si="1"/>
        <v>8</v>
      </c>
    </row>
    <row r="20" spans="1:10" x14ac:dyDescent="0.25">
      <c r="A20" s="1">
        <f t="shared" si="0"/>
        <v>9</v>
      </c>
      <c r="B20" s="10" t="s">
        <v>21</v>
      </c>
      <c r="G20" s="19"/>
      <c r="H20" s="2"/>
      <c r="I20" s="6"/>
      <c r="J20" s="1">
        <f t="shared" si="1"/>
        <v>9</v>
      </c>
    </row>
    <row r="21" spans="1:10" x14ac:dyDescent="0.25">
      <c r="A21" s="1">
        <f t="shared" si="0"/>
        <v>10</v>
      </c>
      <c r="B21" s="3" t="s">
        <v>22</v>
      </c>
      <c r="E21" s="1" t="s">
        <v>23</v>
      </c>
      <c r="F21" s="116"/>
      <c r="G21" s="11">
        <v>362480.12900000002</v>
      </c>
      <c r="H21" s="2"/>
      <c r="I21" s="12"/>
      <c r="J21" s="1">
        <f t="shared" si="1"/>
        <v>10</v>
      </c>
    </row>
    <row r="22" spans="1:10" x14ac:dyDescent="0.25">
      <c r="A22" s="1">
        <f t="shared" si="0"/>
        <v>11</v>
      </c>
      <c r="B22" s="3" t="s">
        <v>24</v>
      </c>
      <c r="E22" s="1" t="s">
        <v>25</v>
      </c>
      <c r="F22" s="116"/>
      <c r="G22" s="13">
        <v>7061.1109999999999</v>
      </c>
      <c r="H22" s="2"/>
      <c r="I22" s="12"/>
      <c r="J22" s="1">
        <f t="shared" si="1"/>
        <v>11</v>
      </c>
    </row>
    <row r="23" spans="1:10" x14ac:dyDescent="0.25">
      <c r="A23" s="1">
        <f t="shared" si="0"/>
        <v>12</v>
      </c>
      <c r="B23" s="3" t="s">
        <v>26</v>
      </c>
      <c r="E23" s="1" t="s">
        <v>27</v>
      </c>
      <c r="F23" s="116"/>
      <c r="G23" s="13">
        <v>672.17100000000005</v>
      </c>
      <c r="H23" s="2"/>
      <c r="I23" s="12"/>
      <c r="J23" s="1">
        <f t="shared" si="1"/>
        <v>12</v>
      </c>
    </row>
    <row r="24" spans="1:10" x14ac:dyDescent="0.25">
      <c r="A24" s="1">
        <f t="shared" si="0"/>
        <v>13</v>
      </c>
      <c r="B24" s="3" t="s">
        <v>28</v>
      </c>
      <c r="E24" s="1" t="s">
        <v>29</v>
      </c>
      <c r="F24" s="116"/>
      <c r="G24" s="13">
        <v>0</v>
      </c>
      <c r="H24" s="2"/>
      <c r="I24" s="12"/>
      <c r="J24" s="1">
        <f t="shared" si="1"/>
        <v>13</v>
      </c>
    </row>
    <row r="25" spans="1:10" x14ac:dyDescent="0.25">
      <c r="A25" s="1">
        <f t="shared" si="0"/>
        <v>14</v>
      </c>
      <c r="B25" s="3" t="s">
        <v>30</v>
      </c>
      <c r="E25" s="1" t="s">
        <v>31</v>
      </c>
      <c r="F25" s="116"/>
      <c r="G25" s="14">
        <v>0</v>
      </c>
      <c r="H25" s="2"/>
      <c r="I25" s="12"/>
      <c r="J25" s="1">
        <f t="shared" si="1"/>
        <v>14</v>
      </c>
    </row>
    <row r="26" spans="1:10" x14ac:dyDescent="0.25">
      <c r="A26" s="1">
        <f t="shared" si="0"/>
        <v>15</v>
      </c>
      <c r="B26" s="3" t="s">
        <v>295</v>
      </c>
      <c r="G26" s="20">
        <f>SUM(G21:G25)</f>
        <v>370213.41099999996</v>
      </c>
      <c r="H26" s="21"/>
      <c r="I26" s="6" t="s">
        <v>296</v>
      </c>
      <c r="J26" s="1">
        <f t="shared" si="1"/>
        <v>15</v>
      </c>
    </row>
    <row r="27" spans="1:10" x14ac:dyDescent="0.25">
      <c r="A27" s="1">
        <f t="shared" si="0"/>
        <v>16</v>
      </c>
      <c r="I27" s="6"/>
      <c r="J27" s="1">
        <f t="shared" si="1"/>
        <v>16</v>
      </c>
    </row>
    <row r="28" spans="1:10" ht="16.5" thickBot="1" x14ac:dyDescent="0.3">
      <c r="A28" s="1">
        <f t="shared" si="0"/>
        <v>17</v>
      </c>
      <c r="B28" s="10" t="s">
        <v>32</v>
      </c>
      <c r="G28" s="22">
        <f>IFERROR(G26/G18,0)</f>
        <v>4.1518230379553031E-2</v>
      </c>
      <c r="H28" s="23"/>
      <c r="I28" s="6" t="s">
        <v>297</v>
      </c>
      <c r="J28" s="1">
        <f t="shared" si="1"/>
        <v>17</v>
      </c>
    </row>
    <row r="29" spans="1:10" ht="16.5" thickTop="1" x14ac:dyDescent="0.25">
      <c r="A29" s="1">
        <f t="shared" si="0"/>
        <v>18</v>
      </c>
      <c r="I29" s="6"/>
      <c r="J29" s="1">
        <f t="shared" si="1"/>
        <v>18</v>
      </c>
    </row>
    <row r="30" spans="1:10" x14ac:dyDescent="0.25">
      <c r="A30" s="1">
        <f t="shared" si="0"/>
        <v>19</v>
      </c>
      <c r="B30" s="10" t="s">
        <v>298</v>
      </c>
      <c r="I30" s="6"/>
      <c r="J30" s="1">
        <f t="shared" si="1"/>
        <v>19</v>
      </c>
    </row>
    <row r="31" spans="1:10" x14ac:dyDescent="0.25">
      <c r="A31" s="1">
        <f t="shared" si="0"/>
        <v>20</v>
      </c>
      <c r="B31" s="3" t="s">
        <v>299</v>
      </c>
      <c r="E31" s="1" t="s">
        <v>300</v>
      </c>
      <c r="F31" s="116"/>
      <c r="G31" s="11">
        <v>0</v>
      </c>
      <c r="H31" s="2"/>
      <c r="I31" s="12"/>
      <c r="J31" s="1">
        <f t="shared" si="1"/>
        <v>20</v>
      </c>
    </row>
    <row r="32" spans="1:10" x14ac:dyDescent="0.25">
      <c r="A32" s="1">
        <f t="shared" si="0"/>
        <v>21</v>
      </c>
      <c r="B32" s="3" t="s">
        <v>301</v>
      </c>
      <c r="E32" s="1" t="s">
        <v>302</v>
      </c>
      <c r="F32" s="116"/>
      <c r="G32" s="11">
        <v>0</v>
      </c>
      <c r="H32" s="2"/>
      <c r="I32" s="12"/>
      <c r="J32" s="1">
        <f t="shared" si="1"/>
        <v>21</v>
      </c>
    </row>
    <row r="33" spans="1:16" ht="16.5" thickBot="1" x14ac:dyDescent="0.3">
      <c r="A33" s="1">
        <f t="shared" si="0"/>
        <v>22</v>
      </c>
      <c r="B33" s="3" t="s">
        <v>303</v>
      </c>
      <c r="G33" s="22">
        <f>IFERROR((G32/G31),0)</f>
        <v>0</v>
      </c>
      <c r="H33" s="23"/>
      <c r="I33" s="6" t="s">
        <v>304</v>
      </c>
      <c r="J33" s="1">
        <f t="shared" si="1"/>
        <v>22</v>
      </c>
    </row>
    <row r="34" spans="1:16" ht="16.5" thickTop="1" x14ac:dyDescent="0.25">
      <c r="A34" s="1">
        <f t="shared" si="0"/>
        <v>23</v>
      </c>
      <c r="I34" s="6"/>
      <c r="J34" s="1">
        <f t="shared" si="1"/>
        <v>23</v>
      </c>
    </row>
    <row r="35" spans="1:16" x14ac:dyDescent="0.25">
      <c r="A35" s="1">
        <f t="shared" si="0"/>
        <v>24</v>
      </c>
      <c r="B35" s="10" t="s">
        <v>305</v>
      </c>
      <c r="I35" s="6"/>
      <c r="J35" s="1">
        <f t="shared" si="1"/>
        <v>24</v>
      </c>
    </row>
    <row r="36" spans="1:16" x14ac:dyDescent="0.25">
      <c r="A36" s="1">
        <f t="shared" si="0"/>
        <v>25</v>
      </c>
      <c r="B36" s="3" t="s">
        <v>306</v>
      </c>
      <c r="E36" s="1" t="s">
        <v>307</v>
      </c>
      <c r="F36" s="116"/>
      <c r="G36" s="11">
        <v>10563428.464799998</v>
      </c>
      <c r="H36" s="2"/>
      <c r="I36" s="12"/>
      <c r="J36" s="1">
        <f t="shared" si="1"/>
        <v>25</v>
      </c>
    </row>
    <row r="37" spans="1:16" x14ac:dyDescent="0.25">
      <c r="A37" s="1">
        <f t="shared" si="0"/>
        <v>26</v>
      </c>
      <c r="B37" s="3" t="s">
        <v>308</v>
      </c>
      <c r="E37" s="1" t="s">
        <v>300</v>
      </c>
      <c r="G37" s="217">
        <f>G31</f>
        <v>0</v>
      </c>
      <c r="H37" s="217"/>
      <c r="I37" s="6" t="s">
        <v>309</v>
      </c>
      <c r="J37" s="1">
        <f t="shared" si="1"/>
        <v>26</v>
      </c>
    </row>
    <row r="38" spans="1:16" x14ac:dyDescent="0.25">
      <c r="A38" s="1">
        <f t="shared" si="0"/>
        <v>27</v>
      </c>
      <c r="B38" s="3" t="s">
        <v>310</v>
      </c>
      <c r="E38" s="1" t="s">
        <v>311</v>
      </c>
      <c r="G38" s="13">
        <v>0</v>
      </c>
      <c r="H38" s="2"/>
      <c r="I38" s="12"/>
      <c r="J38" s="1">
        <f t="shared" si="1"/>
        <v>27</v>
      </c>
    </row>
    <row r="39" spans="1:16" x14ac:dyDescent="0.25">
      <c r="A39" s="1">
        <f t="shared" si="0"/>
        <v>28</v>
      </c>
      <c r="B39" s="3" t="s">
        <v>312</v>
      </c>
      <c r="E39" s="1" t="s">
        <v>313</v>
      </c>
      <c r="G39" s="13">
        <v>12087.273999999999</v>
      </c>
      <c r="H39" s="2"/>
      <c r="I39" s="12"/>
      <c r="J39" s="1">
        <f t="shared" si="1"/>
        <v>28</v>
      </c>
    </row>
    <row r="40" spans="1:16" ht="16.5" thickBot="1" x14ac:dyDescent="0.3">
      <c r="A40" s="1">
        <f t="shared" si="0"/>
        <v>29</v>
      </c>
      <c r="B40" s="3" t="s">
        <v>314</v>
      </c>
      <c r="G40" s="218">
        <f>SUM(G36:G39)</f>
        <v>10575515.738799999</v>
      </c>
      <c r="H40" s="18"/>
      <c r="I40" s="6" t="s">
        <v>315</v>
      </c>
      <c r="J40" s="1">
        <f t="shared" si="1"/>
        <v>29</v>
      </c>
    </row>
    <row r="41" spans="1:16" ht="17.25" thickTop="1" thickBot="1" x14ac:dyDescent="0.3">
      <c r="A41" s="24">
        <f t="shared" si="0"/>
        <v>30</v>
      </c>
      <c r="B41" s="25"/>
      <c r="C41" s="25"/>
      <c r="D41" s="25"/>
      <c r="E41" s="25"/>
      <c r="F41" s="25"/>
      <c r="G41" s="25"/>
      <c r="H41" s="25"/>
      <c r="I41" s="26"/>
      <c r="J41" s="24">
        <f t="shared" si="1"/>
        <v>30</v>
      </c>
    </row>
    <row r="42" spans="1:16" x14ac:dyDescent="0.25">
      <c r="A42" s="1">
        <f>A41+1</f>
        <v>31</v>
      </c>
      <c r="I42" s="6"/>
      <c r="J42" s="1">
        <f>J41+1</f>
        <v>31</v>
      </c>
    </row>
    <row r="43" spans="1:16" ht="16.5" thickBot="1" x14ac:dyDescent="0.3">
      <c r="A43" s="1">
        <f>A42+1</f>
        <v>32</v>
      </c>
      <c r="B43" s="10" t="s">
        <v>33</v>
      </c>
      <c r="G43" s="32">
        <v>0.10100000000000001</v>
      </c>
      <c r="H43" s="2"/>
      <c r="I43" s="6" t="s">
        <v>316</v>
      </c>
      <c r="J43" s="1">
        <f>J42+1</f>
        <v>32</v>
      </c>
      <c r="P43" s="16"/>
    </row>
    <row r="44" spans="1:16" ht="16.5" thickTop="1" x14ac:dyDescent="0.25">
      <c r="A44" s="1">
        <f t="shared" si="0"/>
        <v>33</v>
      </c>
      <c r="C44" s="28" t="s">
        <v>34</v>
      </c>
      <c r="D44" s="28" t="s">
        <v>35</v>
      </c>
      <c r="E44" s="28" t="s">
        <v>317</v>
      </c>
      <c r="F44" s="28"/>
      <c r="G44" s="28" t="s">
        <v>318</v>
      </c>
      <c r="H44" s="28"/>
      <c r="I44" s="6"/>
      <c r="J44" s="1">
        <f t="shared" si="1"/>
        <v>33</v>
      </c>
    </row>
    <row r="45" spans="1:16" x14ac:dyDescent="0.25">
      <c r="A45" s="1">
        <f t="shared" si="0"/>
        <v>34</v>
      </c>
      <c r="D45" s="1" t="s">
        <v>36</v>
      </c>
      <c r="E45" s="1" t="s">
        <v>37</v>
      </c>
      <c r="F45" s="1"/>
      <c r="G45" s="1" t="s">
        <v>38</v>
      </c>
      <c r="H45" s="1"/>
      <c r="I45" s="6"/>
      <c r="J45" s="1">
        <f t="shared" si="1"/>
        <v>34</v>
      </c>
    </row>
    <row r="46" spans="1:16" ht="18.75" x14ac:dyDescent="0.25">
      <c r="A46" s="1">
        <f t="shared" si="0"/>
        <v>35</v>
      </c>
      <c r="B46" s="10" t="s">
        <v>39</v>
      </c>
      <c r="C46" s="7" t="s">
        <v>319</v>
      </c>
      <c r="D46" s="7" t="s">
        <v>320</v>
      </c>
      <c r="E46" s="7" t="s">
        <v>40</v>
      </c>
      <c r="F46" s="7"/>
      <c r="G46" s="7" t="s">
        <v>41</v>
      </c>
      <c r="H46" s="1"/>
      <c r="I46" s="6"/>
      <c r="J46" s="1">
        <f t="shared" si="1"/>
        <v>35</v>
      </c>
    </row>
    <row r="47" spans="1:16" x14ac:dyDescent="0.25">
      <c r="A47" s="1">
        <f t="shared" si="0"/>
        <v>36</v>
      </c>
      <c r="I47" s="6"/>
      <c r="J47" s="1">
        <f t="shared" si="1"/>
        <v>36</v>
      </c>
    </row>
    <row r="48" spans="1:16" x14ac:dyDescent="0.25">
      <c r="A48" s="1">
        <f t="shared" si="0"/>
        <v>37</v>
      </c>
      <c r="B48" s="3" t="s">
        <v>321</v>
      </c>
      <c r="C48" s="18">
        <f>G18</f>
        <v>8916888.0179999992</v>
      </c>
      <c r="D48" s="23">
        <f>IFERROR(C48/C$51,0)</f>
        <v>0.45745451044688679</v>
      </c>
      <c r="E48" s="29">
        <f>G28</f>
        <v>4.1518230379553031E-2</v>
      </c>
      <c r="G48" s="23">
        <f>D48*E48</f>
        <v>1.8992701752899493E-2</v>
      </c>
      <c r="H48" s="23"/>
      <c r="I48" s="6" t="s">
        <v>322</v>
      </c>
      <c r="J48" s="1">
        <f t="shared" si="1"/>
        <v>37</v>
      </c>
    </row>
    <row r="49" spans="1:10" x14ac:dyDescent="0.25">
      <c r="A49" s="1">
        <f t="shared" si="0"/>
        <v>38</v>
      </c>
      <c r="B49" s="3" t="s">
        <v>323</v>
      </c>
      <c r="C49" s="19">
        <f>G31</f>
        <v>0</v>
      </c>
      <c r="D49" s="23">
        <f>IFERROR(C49/C$51,0)</f>
        <v>0</v>
      </c>
      <c r="E49" s="29">
        <f>G33</f>
        <v>0</v>
      </c>
      <c r="G49" s="23">
        <f>D49*E49</f>
        <v>0</v>
      </c>
      <c r="H49" s="23"/>
      <c r="I49" s="6" t="s">
        <v>324</v>
      </c>
      <c r="J49" s="1">
        <f t="shared" si="1"/>
        <v>38</v>
      </c>
    </row>
    <row r="50" spans="1:10" x14ac:dyDescent="0.25">
      <c r="A50" s="1">
        <f t="shared" si="0"/>
        <v>39</v>
      </c>
      <c r="B50" s="3" t="s">
        <v>42</v>
      </c>
      <c r="C50" s="19">
        <f>G40</f>
        <v>10575515.738799999</v>
      </c>
      <c r="D50" s="30">
        <f>IFERROR(C50/C$51,0)</f>
        <v>0.54254548955311332</v>
      </c>
      <c r="E50" s="31">
        <f>G43</f>
        <v>0.10100000000000001</v>
      </c>
      <c r="G50" s="30">
        <f>D50*E50</f>
        <v>5.4797094444864448E-2</v>
      </c>
      <c r="H50" s="23"/>
      <c r="I50" s="6" t="s">
        <v>325</v>
      </c>
      <c r="J50" s="1">
        <f t="shared" si="1"/>
        <v>39</v>
      </c>
    </row>
    <row r="51" spans="1:10" ht="16.5" thickBot="1" x14ac:dyDescent="0.3">
      <c r="A51" s="1">
        <f t="shared" si="0"/>
        <v>40</v>
      </c>
      <c r="B51" s="3" t="s">
        <v>326</v>
      </c>
      <c r="C51" s="218">
        <f>SUM(C48:C50)</f>
        <v>19492403.756799996</v>
      </c>
      <c r="D51" s="22">
        <f>SUM(D48:D50)</f>
        <v>1</v>
      </c>
      <c r="G51" s="22">
        <f>SUM(G48:G50)</f>
        <v>7.3789796197763935E-2</v>
      </c>
      <c r="H51" s="23"/>
      <c r="I51" s="6" t="s">
        <v>327</v>
      </c>
      <c r="J51" s="1">
        <f t="shared" si="1"/>
        <v>40</v>
      </c>
    </row>
    <row r="52" spans="1:10" ht="16.5" thickTop="1" x14ac:dyDescent="0.25">
      <c r="A52" s="1">
        <f t="shared" si="0"/>
        <v>41</v>
      </c>
      <c r="I52" s="6"/>
      <c r="J52" s="1">
        <f t="shared" si="1"/>
        <v>41</v>
      </c>
    </row>
    <row r="53" spans="1:10" ht="16.5" thickBot="1" x14ac:dyDescent="0.3">
      <c r="A53" s="1">
        <f t="shared" si="0"/>
        <v>42</v>
      </c>
      <c r="B53" s="10" t="s">
        <v>328</v>
      </c>
      <c r="G53" s="22">
        <f>G49+G50</f>
        <v>5.4797094444864448E-2</v>
      </c>
      <c r="H53" s="23"/>
      <c r="I53" s="6" t="s">
        <v>329</v>
      </c>
      <c r="J53" s="1">
        <f t="shared" si="1"/>
        <v>42</v>
      </c>
    </row>
    <row r="54" spans="1:10" ht="17.25" thickTop="1" thickBot="1" x14ac:dyDescent="0.3">
      <c r="A54" s="24">
        <f>A53+1</f>
        <v>43</v>
      </c>
      <c r="B54" s="25"/>
      <c r="C54" s="25"/>
      <c r="D54" s="25"/>
      <c r="E54" s="25"/>
      <c r="F54" s="25"/>
      <c r="G54" s="25"/>
      <c r="H54" s="25"/>
      <c r="I54" s="26"/>
      <c r="J54" s="24">
        <f>J53+1</f>
        <v>43</v>
      </c>
    </row>
    <row r="55" spans="1:10" x14ac:dyDescent="0.25">
      <c r="A55" s="1">
        <f>A54+1</f>
        <v>44</v>
      </c>
      <c r="I55" s="6"/>
      <c r="J55" s="1">
        <f>J54+1</f>
        <v>44</v>
      </c>
    </row>
    <row r="56" spans="1:10" ht="19.5" thickBot="1" x14ac:dyDescent="0.3">
      <c r="A56" s="1">
        <f t="shared" ref="A56:A66" si="2">A55+1</f>
        <v>45</v>
      </c>
      <c r="B56" s="10" t="s">
        <v>330</v>
      </c>
      <c r="G56" s="32">
        <v>0</v>
      </c>
      <c r="H56" s="2"/>
      <c r="I56" s="36" t="s">
        <v>316</v>
      </c>
      <c r="J56" s="1">
        <f t="shared" ref="J56:J66" si="3">J55+1</f>
        <v>45</v>
      </c>
    </row>
    <row r="57" spans="1:10" ht="16.5" thickTop="1" x14ac:dyDescent="0.25">
      <c r="A57" s="1">
        <f t="shared" si="2"/>
        <v>46</v>
      </c>
      <c r="C57" s="28" t="s">
        <v>34</v>
      </c>
      <c r="D57" s="28" t="s">
        <v>35</v>
      </c>
      <c r="E57" s="28" t="s">
        <v>317</v>
      </c>
      <c r="F57" s="28"/>
      <c r="G57" s="28" t="s">
        <v>318</v>
      </c>
      <c r="H57" s="28"/>
      <c r="I57" s="6"/>
      <c r="J57" s="1">
        <f t="shared" si="3"/>
        <v>46</v>
      </c>
    </row>
    <row r="58" spans="1:10" x14ac:dyDescent="0.25">
      <c r="A58" s="1">
        <f t="shared" si="2"/>
        <v>47</v>
      </c>
      <c r="D58" s="1" t="s">
        <v>36</v>
      </c>
      <c r="E58" s="1" t="s">
        <v>37</v>
      </c>
      <c r="F58" s="1"/>
      <c r="G58" s="1" t="s">
        <v>38</v>
      </c>
      <c r="H58" s="1"/>
      <c r="I58" s="6"/>
      <c r="J58" s="1">
        <f t="shared" si="3"/>
        <v>47</v>
      </c>
    </row>
    <row r="59" spans="1:10" ht="18.75" x14ac:dyDescent="0.25">
      <c r="A59" s="1">
        <f t="shared" si="2"/>
        <v>48</v>
      </c>
      <c r="B59" s="10" t="s">
        <v>39</v>
      </c>
      <c r="C59" s="7" t="s">
        <v>319</v>
      </c>
      <c r="D59" s="7" t="s">
        <v>320</v>
      </c>
      <c r="E59" s="7" t="s">
        <v>40</v>
      </c>
      <c r="F59" s="7"/>
      <c r="G59" s="7" t="s">
        <v>41</v>
      </c>
      <c r="H59" s="1"/>
      <c r="I59" s="6"/>
      <c r="J59" s="1">
        <f t="shared" si="3"/>
        <v>48</v>
      </c>
    </row>
    <row r="60" spans="1:10" x14ac:dyDescent="0.25">
      <c r="A60" s="1">
        <f t="shared" si="2"/>
        <v>49</v>
      </c>
      <c r="I60" s="6"/>
      <c r="J60" s="1">
        <f t="shared" si="3"/>
        <v>49</v>
      </c>
    </row>
    <row r="61" spans="1:10" x14ac:dyDescent="0.25">
      <c r="A61" s="1">
        <f t="shared" si="2"/>
        <v>50</v>
      </c>
      <c r="B61" s="3" t="s">
        <v>321</v>
      </c>
      <c r="C61" s="18">
        <f>G18</f>
        <v>8916888.0179999992</v>
      </c>
      <c r="D61" s="23">
        <f>IFERROR(C61/C$51,0)</f>
        <v>0.45745451044688679</v>
      </c>
      <c r="E61" s="33">
        <v>0</v>
      </c>
      <c r="G61" s="23">
        <f>D61*E61</f>
        <v>0</v>
      </c>
      <c r="H61" s="23"/>
      <c r="I61" s="6" t="s">
        <v>44</v>
      </c>
      <c r="J61" s="1">
        <f t="shared" si="3"/>
        <v>50</v>
      </c>
    </row>
    <row r="62" spans="1:10" x14ac:dyDescent="0.25">
      <c r="A62" s="1">
        <f t="shared" si="2"/>
        <v>51</v>
      </c>
      <c r="B62" s="3" t="s">
        <v>323</v>
      </c>
      <c r="C62" s="19">
        <f>G31</f>
        <v>0</v>
      </c>
      <c r="D62" s="23">
        <f>IFERROR(C62/C$51,0)</f>
        <v>0</v>
      </c>
      <c r="E62" s="33">
        <v>0</v>
      </c>
      <c r="G62" s="23">
        <f>D62*E62</f>
        <v>0</v>
      </c>
      <c r="H62" s="23"/>
      <c r="I62" s="6" t="s">
        <v>44</v>
      </c>
      <c r="J62" s="1">
        <f t="shared" si="3"/>
        <v>51</v>
      </c>
    </row>
    <row r="63" spans="1:10" x14ac:dyDescent="0.25">
      <c r="A63" s="1">
        <f t="shared" si="2"/>
        <v>52</v>
      </c>
      <c r="B63" s="3" t="s">
        <v>42</v>
      </c>
      <c r="C63" s="19">
        <f>G40</f>
        <v>10575515.738799999</v>
      </c>
      <c r="D63" s="30">
        <f>IFERROR(C63/C$51,0)</f>
        <v>0.54254548955311332</v>
      </c>
      <c r="E63" s="31">
        <f>G56</f>
        <v>0</v>
      </c>
      <c r="G63" s="30">
        <f>D63*E63</f>
        <v>0</v>
      </c>
      <c r="H63" s="23"/>
      <c r="I63" s="6" t="s">
        <v>331</v>
      </c>
      <c r="J63" s="1">
        <f t="shared" si="3"/>
        <v>52</v>
      </c>
    </row>
    <row r="64" spans="1:10" ht="16.5" thickBot="1" x14ac:dyDescent="0.3">
      <c r="A64" s="1">
        <f t="shared" si="2"/>
        <v>53</v>
      </c>
      <c r="B64" s="3" t="s">
        <v>326</v>
      </c>
      <c r="C64" s="218">
        <f>SUM(C61:C63)</f>
        <v>19492403.756799996</v>
      </c>
      <c r="D64" s="22">
        <f>SUM(D61:D63)</f>
        <v>1</v>
      </c>
      <c r="G64" s="22">
        <f>SUM(G61:G63)</f>
        <v>0</v>
      </c>
      <c r="H64" s="23"/>
      <c r="I64" s="6" t="s">
        <v>332</v>
      </c>
      <c r="J64" s="1">
        <f t="shared" si="3"/>
        <v>53</v>
      </c>
    </row>
    <row r="65" spans="1:10" ht="16.5" thickTop="1" x14ac:dyDescent="0.25">
      <c r="A65" s="1">
        <f t="shared" si="2"/>
        <v>54</v>
      </c>
      <c r="I65" s="6"/>
      <c r="J65" s="1">
        <f t="shared" si="3"/>
        <v>54</v>
      </c>
    </row>
    <row r="66" spans="1:10" ht="16.5" thickBot="1" x14ac:dyDescent="0.3">
      <c r="A66" s="1">
        <f t="shared" si="2"/>
        <v>55</v>
      </c>
      <c r="B66" s="10" t="s">
        <v>333</v>
      </c>
      <c r="G66" s="34">
        <f>G62+G63</f>
        <v>0</v>
      </c>
      <c r="H66" s="23"/>
      <c r="I66" s="6" t="s">
        <v>334</v>
      </c>
      <c r="J66" s="1">
        <f t="shared" si="3"/>
        <v>55</v>
      </c>
    </row>
    <row r="67" spans="1:10" ht="16.5" thickTop="1" x14ac:dyDescent="0.25">
      <c r="B67" s="10"/>
      <c r="G67" s="219"/>
      <c r="H67" s="219"/>
      <c r="I67" s="6"/>
      <c r="J67" s="1"/>
    </row>
    <row r="68" spans="1:10" ht="18.75" x14ac:dyDescent="0.25">
      <c r="A68" s="35">
        <v>1</v>
      </c>
      <c r="B68" s="3" t="s">
        <v>335</v>
      </c>
      <c r="G68" s="37"/>
      <c r="H68" s="37"/>
      <c r="J68" s="1" t="s">
        <v>91</v>
      </c>
    </row>
    <row r="69" spans="1:10" ht="18.75" x14ac:dyDescent="0.25">
      <c r="A69" s="35"/>
      <c r="G69" s="37"/>
      <c r="H69" s="37"/>
      <c r="J69" s="1"/>
    </row>
    <row r="70" spans="1:10" ht="18.75" x14ac:dyDescent="0.25">
      <c r="A70" s="35"/>
      <c r="G70" s="37"/>
      <c r="H70" s="37"/>
      <c r="J70" s="1"/>
    </row>
    <row r="71" spans="1:10" x14ac:dyDescent="0.25">
      <c r="B71" s="303" t="s">
        <v>0</v>
      </c>
      <c r="C71" s="303"/>
      <c r="D71" s="303"/>
      <c r="E71" s="303"/>
      <c r="F71" s="303"/>
      <c r="G71" s="303"/>
      <c r="H71" s="303"/>
      <c r="I71" s="303"/>
      <c r="J71" s="1"/>
    </row>
    <row r="72" spans="1:10" x14ac:dyDescent="0.25">
      <c r="B72" s="303" t="s">
        <v>1</v>
      </c>
      <c r="C72" s="303"/>
      <c r="D72" s="303"/>
      <c r="E72" s="303"/>
      <c r="F72" s="303"/>
      <c r="G72" s="303"/>
      <c r="H72" s="303"/>
      <c r="I72" s="303"/>
      <c r="J72" s="1"/>
    </row>
    <row r="73" spans="1:10" x14ac:dyDescent="0.25">
      <c r="B73" s="303" t="s">
        <v>2</v>
      </c>
      <c r="C73" s="303"/>
      <c r="D73" s="303"/>
      <c r="E73" s="303"/>
      <c r="F73" s="303"/>
      <c r="G73" s="303"/>
      <c r="H73" s="303"/>
      <c r="I73" s="303"/>
      <c r="J73" s="1"/>
    </row>
    <row r="74" spans="1:10" x14ac:dyDescent="0.25">
      <c r="B74" s="306" t="str">
        <f>B6</f>
        <v>Base Period &amp; True-Up Period 12 - Months Ending December 31, 2024</v>
      </c>
      <c r="C74" s="306"/>
      <c r="D74" s="306"/>
      <c r="E74" s="306"/>
      <c r="F74" s="306"/>
      <c r="G74" s="306"/>
      <c r="H74" s="306"/>
      <c r="I74" s="306"/>
      <c r="J74" s="1"/>
    </row>
    <row r="75" spans="1:10" x14ac:dyDescent="0.25">
      <c r="B75" s="308" t="s">
        <v>3</v>
      </c>
      <c r="C75" s="304"/>
      <c r="D75" s="304"/>
      <c r="E75" s="304"/>
      <c r="F75" s="304"/>
      <c r="G75" s="304"/>
      <c r="H75" s="304"/>
      <c r="I75" s="304"/>
      <c r="J75" s="1"/>
    </row>
    <row r="76" spans="1:10" x14ac:dyDescent="0.25">
      <c r="B76" s="1"/>
      <c r="C76" s="1"/>
      <c r="D76" s="1"/>
      <c r="E76" s="1"/>
      <c r="F76" s="1"/>
      <c r="G76" s="1"/>
      <c r="H76" s="1"/>
      <c r="I76" s="6"/>
      <c r="J76" s="1"/>
    </row>
    <row r="77" spans="1:10" x14ac:dyDescent="0.25">
      <c r="A77" s="1" t="s">
        <v>4</v>
      </c>
      <c r="B77" s="2"/>
      <c r="C77" s="2"/>
      <c r="D77" s="2"/>
      <c r="E77" s="1" t="s">
        <v>5</v>
      </c>
      <c r="F77" s="2"/>
      <c r="G77" s="2"/>
      <c r="H77" s="2"/>
      <c r="I77" s="6"/>
      <c r="J77" s="1" t="s">
        <v>4</v>
      </c>
    </row>
    <row r="78" spans="1:10" x14ac:dyDescent="0.25">
      <c r="A78" s="1" t="s">
        <v>6</v>
      </c>
      <c r="B78" s="1"/>
      <c r="C78" s="1"/>
      <c r="D78" s="1"/>
      <c r="E78" s="7" t="s">
        <v>7</v>
      </c>
      <c r="F78" s="1"/>
      <c r="G78" s="8" t="s">
        <v>8</v>
      </c>
      <c r="H78" s="2"/>
      <c r="I78" s="9" t="s">
        <v>9</v>
      </c>
      <c r="J78" s="1" t="s">
        <v>6</v>
      </c>
    </row>
    <row r="79" spans="1:10" x14ac:dyDescent="0.25">
      <c r="I79" s="6"/>
      <c r="J79" s="1"/>
    </row>
    <row r="80" spans="1:10" ht="19.5" thickBot="1" x14ac:dyDescent="0.3">
      <c r="A80" s="1">
        <v>1</v>
      </c>
      <c r="B80" s="10" t="s">
        <v>46</v>
      </c>
      <c r="G80" s="220">
        <v>0</v>
      </c>
      <c r="H80" s="2"/>
      <c r="I80" s="36"/>
      <c r="J80" s="1">
        <f>A80</f>
        <v>1</v>
      </c>
    </row>
    <row r="81" spans="1:10" ht="16.5" thickTop="1" x14ac:dyDescent="0.25">
      <c r="A81" s="1">
        <f t="shared" ref="A81:A103" si="4">A80+1</f>
        <v>2</v>
      </c>
      <c r="C81" s="28" t="s">
        <v>34</v>
      </c>
      <c r="D81" s="28" t="s">
        <v>35</v>
      </c>
      <c r="E81" s="28" t="s">
        <v>317</v>
      </c>
      <c r="F81" s="28"/>
      <c r="G81" s="28" t="s">
        <v>318</v>
      </c>
      <c r="H81" s="28"/>
      <c r="I81" s="6"/>
      <c r="J81" s="1">
        <f t="shared" ref="J81:J103" si="5">J80+1</f>
        <v>2</v>
      </c>
    </row>
    <row r="82" spans="1:10" x14ac:dyDescent="0.25">
      <c r="A82" s="1">
        <f t="shared" si="4"/>
        <v>3</v>
      </c>
      <c r="D82" s="1" t="s">
        <v>36</v>
      </c>
      <c r="E82" s="1" t="s">
        <v>37</v>
      </c>
      <c r="F82" s="1"/>
      <c r="G82" s="1" t="s">
        <v>38</v>
      </c>
      <c r="H82" s="1"/>
      <c r="I82" s="6"/>
      <c r="J82" s="1">
        <f t="shared" si="5"/>
        <v>3</v>
      </c>
    </row>
    <row r="83" spans="1:10" ht="18.75" x14ac:dyDescent="0.25">
      <c r="A83" s="1">
        <f t="shared" si="4"/>
        <v>4</v>
      </c>
      <c r="B83" s="10" t="s">
        <v>47</v>
      </c>
      <c r="C83" s="7" t="s">
        <v>336</v>
      </c>
      <c r="D83" s="7" t="s">
        <v>320</v>
      </c>
      <c r="E83" s="7" t="s">
        <v>40</v>
      </c>
      <c r="F83" s="7"/>
      <c r="G83" s="7" t="s">
        <v>41</v>
      </c>
      <c r="H83" s="1"/>
      <c r="I83" s="6"/>
      <c r="J83" s="1">
        <f t="shared" si="5"/>
        <v>4</v>
      </c>
    </row>
    <row r="84" spans="1:10" x14ac:dyDescent="0.25">
      <c r="A84" s="1">
        <f t="shared" si="4"/>
        <v>5</v>
      </c>
      <c r="I84" s="6"/>
      <c r="J84" s="1">
        <f t="shared" si="5"/>
        <v>5</v>
      </c>
    </row>
    <row r="85" spans="1:10" x14ac:dyDescent="0.25">
      <c r="A85" s="1">
        <f t="shared" si="4"/>
        <v>6</v>
      </c>
      <c r="B85" s="3" t="s">
        <v>321</v>
      </c>
      <c r="C85" s="221">
        <f>G18</f>
        <v>8916888.0179999992</v>
      </c>
      <c r="D85" s="222">
        <f>IFERROR(C85/C$88,0)</f>
        <v>0.45745451044688679</v>
      </c>
      <c r="E85" s="29">
        <f>G28</f>
        <v>4.1518230379553031E-2</v>
      </c>
      <c r="G85" s="223">
        <f>D85*E85</f>
        <v>1.8992701752899493E-2</v>
      </c>
      <c r="H85" s="223"/>
      <c r="I85" s="6" t="s">
        <v>337</v>
      </c>
      <c r="J85" s="1">
        <f t="shared" si="5"/>
        <v>6</v>
      </c>
    </row>
    <row r="86" spans="1:10" x14ac:dyDescent="0.25">
      <c r="A86" s="1">
        <f t="shared" si="4"/>
        <v>7</v>
      </c>
      <c r="B86" s="3" t="s">
        <v>323</v>
      </c>
      <c r="C86" s="88">
        <f>G31</f>
        <v>0</v>
      </c>
      <c r="D86" s="222">
        <f>IFERROR(C86/C$88,0)</f>
        <v>0</v>
      </c>
      <c r="E86" s="29">
        <f>G33</f>
        <v>0</v>
      </c>
      <c r="G86" s="223">
        <f>D86*E86</f>
        <v>0</v>
      </c>
      <c r="H86" s="223"/>
      <c r="I86" s="6" t="s">
        <v>338</v>
      </c>
      <c r="J86" s="1">
        <f t="shared" si="5"/>
        <v>7</v>
      </c>
    </row>
    <row r="87" spans="1:10" x14ac:dyDescent="0.25">
      <c r="A87" s="1">
        <f t="shared" si="4"/>
        <v>8</v>
      </c>
      <c r="B87" s="3" t="s">
        <v>42</v>
      </c>
      <c r="C87" s="88">
        <f>G40</f>
        <v>10575515.738799999</v>
      </c>
      <c r="D87" s="224">
        <f>IFERROR(C87/C$88,0)</f>
        <v>0.54254548955311332</v>
      </c>
      <c r="E87" s="31">
        <f>G80</f>
        <v>0</v>
      </c>
      <c r="G87" s="225">
        <f>D87*E87</f>
        <v>0</v>
      </c>
      <c r="H87" s="226"/>
      <c r="I87" s="6" t="s">
        <v>339</v>
      </c>
      <c r="J87" s="1">
        <f t="shared" si="5"/>
        <v>8</v>
      </c>
    </row>
    <row r="88" spans="1:10" ht="16.5" thickBot="1" x14ac:dyDescent="0.3">
      <c r="A88" s="1">
        <f t="shared" si="4"/>
        <v>9</v>
      </c>
      <c r="B88" s="3" t="s">
        <v>43</v>
      </c>
      <c r="C88" s="218">
        <f>SUM(C85:C87)</f>
        <v>19492403.756799996</v>
      </c>
      <c r="D88" s="227">
        <f>SUM(D84:D87)</f>
        <v>1</v>
      </c>
      <c r="G88" s="228">
        <f>SUM(G85:G87)</f>
        <v>1.8992701752899493E-2</v>
      </c>
      <c r="H88" s="226"/>
      <c r="I88" s="6" t="s">
        <v>340</v>
      </c>
      <c r="J88" s="1">
        <f t="shared" si="5"/>
        <v>9</v>
      </c>
    </row>
    <row r="89" spans="1:10" ht="16.5" thickTop="1" x14ac:dyDescent="0.25">
      <c r="A89" s="1">
        <f t="shared" si="4"/>
        <v>10</v>
      </c>
      <c r="I89" s="6"/>
      <c r="J89" s="1">
        <f t="shared" si="5"/>
        <v>10</v>
      </c>
    </row>
    <row r="90" spans="1:10" ht="16.5" thickBot="1" x14ac:dyDescent="0.3">
      <c r="A90" s="1">
        <f t="shared" si="4"/>
        <v>11</v>
      </c>
      <c r="B90" s="10" t="s">
        <v>333</v>
      </c>
      <c r="G90" s="228">
        <f>G86+G87</f>
        <v>0</v>
      </c>
      <c r="H90" s="226"/>
      <c r="I90" s="6" t="s">
        <v>341</v>
      </c>
      <c r="J90" s="1">
        <f t="shared" si="5"/>
        <v>11</v>
      </c>
    </row>
    <row r="91" spans="1:10" ht="17.25" thickTop="1" thickBot="1" x14ac:dyDescent="0.3">
      <c r="A91" s="24">
        <f t="shared" si="4"/>
        <v>12</v>
      </c>
      <c r="B91" s="71"/>
      <c r="C91" s="25"/>
      <c r="D91" s="25"/>
      <c r="E91" s="25"/>
      <c r="F91" s="25"/>
      <c r="G91" s="229"/>
      <c r="H91" s="229"/>
      <c r="I91" s="26"/>
      <c r="J91" s="24">
        <f t="shared" si="5"/>
        <v>12</v>
      </c>
    </row>
    <row r="92" spans="1:10" x14ac:dyDescent="0.25">
      <c r="A92" s="1">
        <f t="shared" si="4"/>
        <v>13</v>
      </c>
      <c r="I92" s="6"/>
      <c r="J92" s="1">
        <f t="shared" si="5"/>
        <v>13</v>
      </c>
    </row>
    <row r="93" spans="1:10" ht="32.25" thickBot="1" x14ac:dyDescent="0.3">
      <c r="A93" s="1">
        <f t="shared" si="4"/>
        <v>14</v>
      </c>
      <c r="B93" s="10" t="s">
        <v>342</v>
      </c>
      <c r="G93" s="220">
        <v>0</v>
      </c>
      <c r="I93" s="6" t="s">
        <v>343</v>
      </c>
      <c r="J93" s="1">
        <f t="shared" si="5"/>
        <v>14</v>
      </c>
    </row>
    <row r="94" spans="1:10" ht="16.5" thickTop="1" x14ac:dyDescent="0.25">
      <c r="A94" s="1">
        <f t="shared" si="4"/>
        <v>15</v>
      </c>
      <c r="C94" s="28" t="s">
        <v>34</v>
      </c>
      <c r="D94" s="28" t="s">
        <v>35</v>
      </c>
      <c r="E94" s="28" t="s">
        <v>317</v>
      </c>
      <c r="F94" s="28"/>
      <c r="G94" s="28" t="s">
        <v>318</v>
      </c>
      <c r="I94" s="6"/>
      <c r="J94" s="1">
        <f t="shared" si="5"/>
        <v>15</v>
      </c>
    </row>
    <row r="95" spans="1:10" x14ac:dyDescent="0.25">
      <c r="A95" s="1">
        <f t="shared" si="4"/>
        <v>16</v>
      </c>
      <c r="D95" s="1" t="s">
        <v>36</v>
      </c>
      <c r="E95" s="1" t="s">
        <v>37</v>
      </c>
      <c r="F95" s="1"/>
      <c r="G95" s="1" t="s">
        <v>38</v>
      </c>
      <c r="I95" s="6"/>
      <c r="J95" s="1">
        <f t="shared" si="5"/>
        <v>16</v>
      </c>
    </row>
    <row r="96" spans="1:10" ht="18.75" x14ac:dyDescent="0.25">
      <c r="A96" s="1">
        <f t="shared" si="4"/>
        <v>17</v>
      </c>
      <c r="B96" s="10" t="s">
        <v>39</v>
      </c>
      <c r="C96" s="7" t="s">
        <v>336</v>
      </c>
      <c r="D96" s="7" t="s">
        <v>320</v>
      </c>
      <c r="E96" s="7" t="s">
        <v>40</v>
      </c>
      <c r="F96" s="7"/>
      <c r="G96" s="7" t="s">
        <v>41</v>
      </c>
      <c r="I96" s="6"/>
      <c r="J96" s="1">
        <f t="shared" si="5"/>
        <v>17</v>
      </c>
    </row>
    <row r="97" spans="1:10" x14ac:dyDescent="0.25">
      <c r="A97" s="1">
        <f t="shared" si="4"/>
        <v>18</v>
      </c>
      <c r="I97" s="6"/>
      <c r="J97" s="1">
        <f t="shared" si="5"/>
        <v>18</v>
      </c>
    </row>
    <row r="98" spans="1:10" x14ac:dyDescent="0.25">
      <c r="A98" s="1">
        <f t="shared" si="4"/>
        <v>19</v>
      </c>
      <c r="B98" s="3" t="s">
        <v>321</v>
      </c>
      <c r="C98" s="221">
        <f>G18</f>
        <v>8916888.0179999992</v>
      </c>
      <c r="D98" s="222">
        <f>IFERROR(C98/C$101,0)</f>
        <v>0.45745451044688679</v>
      </c>
      <c r="E98" s="33">
        <v>0</v>
      </c>
      <c r="G98" s="223">
        <f>D98*E98</f>
        <v>0</v>
      </c>
      <c r="I98" s="6" t="s">
        <v>44</v>
      </c>
      <c r="J98" s="1">
        <f t="shared" si="5"/>
        <v>19</v>
      </c>
    </row>
    <row r="99" spans="1:10" x14ac:dyDescent="0.25">
      <c r="A99" s="1">
        <f t="shared" si="4"/>
        <v>20</v>
      </c>
      <c r="B99" s="3" t="s">
        <v>323</v>
      </c>
      <c r="C99" s="88">
        <f>G31</f>
        <v>0</v>
      </c>
      <c r="D99" s="222">
        <f>IFERROR(C99/C$101,0)</f>
        <v>0</v>
      </c>
      <c r="E99" s="33">
        <v>0</v>
      </c>
      <c r="G99" s="223">
        <f>D99*E99</f>
        <v>0</v>
      </c>
      <c r="I99" s="6" t="s">
        <v>44</v>
      </c>
      <c r="J99" s="1">
        <f t="shared" si="5"/>
        <v>20</v>
      </c>
    </row>
    <row r="100" spans="1:10" x14ac:dyDescent="0.25">
      <c r="A100" s="1">
        <f t="shared" si="4"/>
        <v>21</v>
      </c>
      <c r="B100" s="3" t="s">
        <v>42</v>
      </c>
      <c r="C100" s="88">
        <f>G40</f>
        <v>10575515.738799999</v>
      </c>
      <c r="D100" s="224">
        <f>IFERROR(C100/C$101,0)</f>
        <v>0.54254548955311332</v>
      </c>
      <c r="E100" s="31">
        <f>G93</f>
        <v>0</v>
      </c>
      <c r="G100" s="225">
        <f>D100*E100</f>
        <v>0</v>
      </c>
      <c r="I100" s="6" t="s">
        <v>344</v>
      </c>
      <c r="J100" s="1">
        <f t="shared" si="5"/>
        <v>21</v>
      </c>
    </row>
    <row r="101" spans="1:10" ht="16.5" thickBot="1" x14ac:dyDescent="0.3">
      <c r="A101" s="1">
        <f t="shared" si="4"/>
        <v>22</v>
      </c>
      <c r="B101" s="3" t="s">
        <v>43</v>
      </c>
      <c r="C101" s="218">
        <f>SUM(C98:C100)</f>
        <v>19492403.756799996</v>
      </c>
      <c r="D101" s="227">
        <f>SUM(D98:D100)</f>
        <v>1</v>
      </c>
      <c r="G101" s="228">
        <f>SUM(G98:G100)</f>
        <v>0</v>
      </c>
      <c r="I101" s="6" t="s">
        <v>176</v>
      </c>
      <c r="J101" s="1">
        <f t="shared" si="5"/>
        <v>22</v>
      </c>
    </row>
    <row r="102" spans="1:10" ht="16.5" thickTop="1" x14ac:dyDescent="0.25">
      <c r="A102" s="1">
        <f t="shared" si="4"/>
        <v>23</v>
      </c>
      <c r="I102" s="6"/>
      <c r="J102" s="1">
        <f t="shared" si="5"/>
        <v>23</v>
      </c>
    </row>
    <row r="103" spans="1:10" ht="16.5" thickBot="1" x14ac:dyDescent="0.3">
      <c r="A103" s="1">
        <f t="shared" si="4"/>
        <v>24</v>
      </c>
      <c r="B103" s="10" t="s">
        <v>45</v>
      </c>
      <c r="G103" s="230">
        <f>G100</f>
        <v>0</v>
      </c>
      <c r="I103" s="6" t="s">
        <v>345</v>
      </c>
      <c r="J103" s="1">
        <f t="shared" si="5"/>
        <v>24</v>
      </c>
    </row>
    <row r="104" spans="1:10" ht="16.5" thickTop="1" x14ac:dyDescent="0.25">
      <c r="B104" s="10"/>
      <c r="G104" s="231"/>
      <c r="I104" s="6"/>
      <c r="J104" s="1"/>
    </row>
    <row r="105" spans="1:10" ht="18.75" x14ac:dyDescent="0.25">
      <c r="A105" s="35">
        <v>1</v>
      </c>
      <c r="B105" s="3" t="s">
        <v>48</v>
      </c>
      <c r="G105" s="231"/>
      <c r="I105" s="6"/>
      <c r="J105" s="1"/>
    </row>
    <row r="106" spans="1:10" ht="18.75" x14ac:dyDescent="0.25">
      <c r="A106" s="35">
        <v>2</v>
      </c>
      <c r="B106" s="3" t="s">
        <v>335</v>
      </c>
      <c r="G106" s="37"/>
      <c r="H106" s="37"/>
      <c r="J106" s="1" t="s">
        <v>91</v>
      </c>
    </row>
    <row r="107" spans="1:10" ht="18.75" x14ac:dyDescent="0.25">
      <c r="A107" s="35"/>
      <c r="G107" s="37"/>
      <c r="H107" s="37"/>
      <c r="J107" s="1"/>
    </row>
    <row r="108" spans="1:10" ht="18.75" x14ac:dyDescent="0.25">
      <c r="A108" s="35"/>
      <c r="G108" s="37"/>
      <c r="H108" s="37"/>
      <c r="J108" s="1"/>
    </row>
    <row r="109" spans="1:10" x14ac:dyDescent="0.25">
      <c r="B109" s="303" t="s">
        <v>346</v>
      </c>
      <c r="C109" s="303"/>
      <c r="D109" s="303"/>
      <c r="E109" s="303"/>
      <c r="F109" s="303"/>
      <c r="G109" s="303"/>
      <c r="H109" s="303"/>
      <c r="I109" s="303"/>
      <c r="J109" s="1"/>
    </row>
    <row r="110" spans="1:10" x14ac:dyDescent="0.25">
      <c r="B110" s="303" t="s">
        <v>1</v>
      </c>
      <c r="C110" s="303"/>
      <c r="D110" s="303"/>
      <c r="E110" s="303"/>
      <c r="F110" s="303"/>
      <c r="G110" s="303"/>
      <c r="H110" s="303"/>
      <c r="I110" s="303"/>
      <c r="J110" s="1"/>
    </row>
    <row r="111" spans="1:10" x14ac:dyDescent="0.25">
      <c r="B111" s="303" t="s">
        <v>2</v>
      </c>
      <c r="C111" s="303"/>
      <c r="D111" s="303"/>
      <c r="E111" s="303"/>
      <c r="F111" s="303"/>
      <c r="G111" s="303"/>
      <c r="H111" s="303"/>
      <c r="I111" s="303"/>
      <c r="J111" s="1"/>
    </row>
    <row r="112" spans="1:10" x14ac:dyDescent="0.25">
      <c r="B112" s="306" t="str">
        <f>B6</f>
        <v>Base Period &amp; True-Up Period 12 - Months Ending December 31, 2024</v>
      </c>
      <c r="C112" s="306"/>
      <c r="D112" s="306"/>
      <c r="E112" s="306"/>
      <c r="F112" s="306"/>
      <c r="G112" s="306"/>
      <c r="H112" s="306"/>
      <c r="I112" s="306"/>
      <c r="J112" s="1"/>
    </row>
    <row r="113" spans="1:13" x14ac:dyDescent="0.25">
      <c r="B113" s="308" t="s">
        <v>3</v>
      </c>
      <c r="C113" s="304"/>
      <c r="D113" s="304"/>
      <c r="E113" s="304"/>
      <c r="F113" s="304"/>
      <c r="G113" s="304"/>
      <c r="H113" s="304"/>
      <c r="I113" s="304"/>
      <c r="J113" s="1"/>
    </row>
    <row r="114" spans="1:13" x14ac:dyDescent="0.25">
      <c r="B114" s="1"/>
      <c r="C114" s="1"/>
      <c r="D114" s="1"/>
      <c r="E114" s="1"/>
      <c r="F114" s="1"/>
      <c r="G114" s="1"/>
      <c r="H114" s="1"/>
      <c r="I114" s="6"/>
      <c r="J114" s="1"/>
    </row>
    <row r="115" spans="1:13" x14ac:dyDescent="0.25">
      <c r="A115" s="1" t="s">
        <v>4</v>
      </c>
      <c r="B115" s="2"/>
      <c r="C115" s="2"/>
      <c r="D115" s="2"/>
      <c r="E115" s="2"/>
      <c r="F115" s="2"/>
      <c r="G115" s="2"/>
      <c r="H115" s="2"/>
      <c r="I115" s="6"/>
      <c r="J115" s="1" t="s">
        <v>4</v>
      </c>
    </row>
    <row r="116" spans="1:13" x14ac:dyDescent="0.25">
      <c r="A116" s="1" t="s">
        <v>6</v>
      </c>
      <c r="B116" s="1"/>
      <c r="C116" s="1"/>
      <c r="D116" s="1"/>
      <c r="E116" s="1"/>
      <c r="F116" s="1"/>
      <c r="G116" s="7" t="s">
        <v>8</v>
      </c>
      <c r="H116" s="2"/>
      <c r="I116" s="9" t="s">
        <v>9</v>
      </c>
      <c r="J116" s="1" t="s">
        <v>6</v>
      </c>
    </row>
    <row r="117" spans="1:13" x14ac:dyDescent="0.25">
      <c r="G117" s="1"/>
      <c r="H117" s="1"/>
      <c r="I117" s="6"/>
      <c r="J117" s="1"/>
    </row>
    <row r="118" spans="1:13" ht="18.75" x14ac:dyDescent="0.25">
      <c r="A118" s="1">
        <v>1</v>
      </c>
      <c r="B118" s="10" t="s">
        <v>49</v>
      </c>
      <c r="E118" s="2"/>
      <c r="F118" s="2"/>
      <c r="G118" s="39"/>
      <c r="H118" s="39"/>
      <c r="I118" s="6"/>
      <c r="J118" s="1">
        <f>A118</f>
        <v>1</v>
      </c>
    </row>
    <row r="119" spans="1:13" x14ac:dyDescent="0.25">
      <c r="A119" s="1">
        <f>A118+1</f>
        <v>2</v>
      </c>
      <c r="B119" s="40"/>
      <c r="E119" s="2"/>
      <c r="F119" s="2"/>
      <c r="G119" s="39"/>
      <c r="H119" s="39"/>
      <c r="I119" s="6"/>
      <c r="J119" s="1">
        <f>J118+1</f>
        <v>2</v>
      </c>
    </row>
    <row r="120" spans="1:13" x14ac:dyDescent="0.25">
      <c r="A120" s="1">
        <f>A106+1</f>
        <v>3</v>
      </c>
      <c r="B120" s="10" t="s">
        <v>347</v>
      </c>
      <c r="E120" s="2"/>
      <c r="F120" s="2"/>
      <c r="G120" s="39"/>
      <c r="H120" s="39"/>
      <c r="I120" s="6"/>
      <c r="J120" s="1">
        <f>J119+1</f>
        <v>3</v>
      </c>
    </row>
    <row r="121" spans="1:13" x14ac:dyDescent="0.25">
      <c r="A121" s="1">
        <f>A120+1</f>
        <v>4</v>
      </c>
      <c r="B121" s="2"/>
      <c r="C121" s="2"/>
      <c r="D121" s="2"/>
      <c r="E121" s="2"/>
      <c r="F121" s="2"/>
      <c r="G121" s="39"/>
      <c r="H121" s="39"/>
      <c r="I121" s="6"/>
      <c r="J121" s="1">
        <f>J120+1</f>
        <v>4</v>
      </c>
    </row>
    <row r="122" spans="1:13" x14ac:dyDescent="0.25">
      <c r="A122" s="1">
        <f t="shared" ref="A122:A183" si="6">A121+1</f>
        <v>5</v>
      </c>
      <c r="B122" s="41" t="s">
        <v>51</v>
      </c>
      <c r="C122" s="2"/>
      <c r="D122" s="2"/>
      <c r="E122" s="2"/>
      <c r="F122" s="2"/>
      <c r="G122" s="39"/>
      <c r="H122" s="39"/>
      <c r="I122" s="42"/>
      <c r="J122" s="1">
        <f>J121+1</f>
        <v>5</v>
      </c>
    </row>
    <row r="123" spans="1:13" x14ac:dyDescent="0.25">
      <c r="A123" s="1">
        <f t="shared" si="6"/>
        <v>6</v>
      </c>
      <c r="B123" s="3" t="s">
        <v>348</v>
      </c>
      <c r="D123" s="2"/>
      <c r="E123" s="2"/>
      <c r="F123" s="2"/>
      <c r="G123" s="29">
        <f>G53</f>
        <v>5.4797094444864448E-2</v>
      </c>
      <c r="H123" s="2"/>
      <c r="I123" s="6" t="s">
        <v>349</v>
      </c>
      <c r="J123" s="1">
        <f t="shared" ref="J123:J183" si="7">J122+1</f>
        <v>6</v>
      </c>
      <c r="K123" s="1"/>
      <c r="L123" s="1"/>
    </row>
    <row r="124" spans="1:13" ht="15.75" customHeight="1" x14ac:dyDescent="0.25">
      <c r="A124" s="1">
        <f t="shared" si="6"/>
        <v>7</v>
      </c>
      <c r="B124" s="3" t="s">
        <v>350</v>
      </c>
      <c r="D124" s="2"/>
      <c r="E124" s="2"/>
      <c r="F124" s="2"/>
      <c r="G124" s="43">
        <v>3722.6914833654946</v>
      </c>
      <c r="H124" s="2"/>
      <c r="I124" s="6" t="s">
        <v>53</v>
      </c>
      <c r="J124" s="1">
        <f t="shared" si="7"/>
        <v>7</v>
      </c>
      <c r="K124" s="1"/>
      <c r="L124" s="1"/>
    </row>
    <row r="125" spans="1:13" x14ac:dyDescent="0.25">
      <c r="A125" s="1">
        <f t="shared" si="6"/>
        <v>8</v>
      </c>
      <c r="B125" s="3" t="s">
        <v>54</v>
      </c>
      <c r="D125" s="2"/>
      <c r="E125" s="2"/>
      <c r="F125" s="2"/>
      <c r="G125" s="44">
        <v>11836.797642440002</v>
      </c>
      <c r="H125" s="2"/>
      <c r="I125" s="36" t="s">
        <v>351</v>
      </c>
      <c r="J125" s="1">
        <f t="shared" si="7"/>
        <v>8</v>
      </c>
      <c r="K125" s="1"/>
      <c r="L125" s="2"/>
    </row>
    <row r="126" spans="1:13" x14ac:dyDescent="0.25">
      <c r="A126" s="1">
        <f t="shared" si="6"/>
        <v>9</v>
      </c>
      <c r="B126" s="3" t="s">
        <v>55</v>
      </c>
      <c r="D126" s="2"/>
      <c r="E126" s="232"/>
      <c r="F126" s="2"/>
      <c r="G126" s="46">
        <v>5513611.1275644703</v>
      </c>
      <c r="H126" s="2"/>
      <c r="I126" s="6" t="s">
        <v>352</v>
      </c>
      <c r="J126" s="1">
        <f t="shared" si="7"/>
        <v>9</v>
      </c>
      <c r="K126" s="1"/>
      <c r="L126" s="1"/>
    </row>
    <row r="127" spans="1:13" x14ac:dyDescent="0.25">
      <c r="A127" s="1">
        <f t="shared" si="6"/>
        <v>10</v>
      </c>
      <c r="B127" s="3" t="s">
        <v>353</v>
      </c>
      <c r="D127" s="47"/>
      <c r="E127" s="2"/>
      <c r="F127" s="2"/>
      <c r="G127" s="233">
        <v>0.21</v>
      </c>
      <c r="H127" s="2"/>
      <c r="I127" s="6" t="s">
        <v>58</v>
      </c>
      <c r="J127" s="1">
        <f t="shared" si="7"/>
        <v>10</v>
      </c>
      <c r="K127" s="1"/>
      <c r="L127" s="1"/>
      <c r="M127" s="49"/>
    </row>
    <row r="128" spans="1:13" x14ac:dyDescent="0.25">
      <c r="A128" s="1">
        <f t="shared" si="6"/>
        <v>11</v>
      </c>
      <c r="G128" s="1"/>
      <c r="H128" s="1"/>
      <c r="J128" s="1">
        <f t="shared" si="7"/>
        <v>11</v>
      </c>
      <c r="K128" s="1"/>
      <c r="L128" s="1"/>
    </row>
    <row r="129" spans="1:14" x14ac:dyDescent="0.25">
      <c r="A129" s="1">
        <f t="shared" si="6"/>
        <v>12</v>
      </c>
      <c r="B129" s="3" t="s">
        <v>59</v>
      </c>
      <c r="D129" s="2"/>
      <c r="E129" s="2"/>
      <c r="F129" s="2"/>
      <c r="G129" s="50">
        <f>IFERROR((((G123)+(G125/G126))*G127-(G124/G126))/(1-G127),0)</f>
        <v>1.4282332272865288E-2</v>
      </c>
      <c r="H129" s="51"/>
      <c r="I129" s="6" t="s">
        <v>60</v>
      </c>
      <c r="J129" s="1">
        <f t="shared" si="7"/>
        <v>12</v>
      </c>
      <c r="K129" s="1"/>
      <c r="L129" s="1"/>
      <c r="M129" s="52"/>
    </row>
    <row r="130" spans="1:14" x14ac:dyDescent="0.25">
      <c r="A130" s="1">
        <f t="shared" si="6"/>
        <v>13</v>
      </c>
      <c r="B130" s="53" t="s">
        <v>61</v>
      </c>
      <c r="G130" s="1"/>
      <c r="H130" s="1"/>
      <c r="J130" s="1">
        <f t="shared" si="7"/>
        <v>13</v>
      </c>
    </row>
    <row r="131" spans="1:14" x14ac:dyDescent="0.25">
      <c r="A131" s="1">
        <f t="shared" si="6"/>
        <v>14</v>
      </c>
      <c r="G131" s="1"/>
      <c r="H131" s="1"/>
      <c r="J131" s="1">
        <f t="shared" si="7"/>
        <v>14</v>
      </c>
    </row>
    <row r="132" spans="1:14" x14ac:dyDescent="0.25">
      <c r="A132" s="1">
        <f t="shared" si="6"/>
        <v>15</v>
      </c>
      <c r="B132" s="10" t="s">
        <v>62</v>
      </c>
      <c r="C132" s="2"/>
      <c r="D132" s="2"/>
      <c r="E132" s="2"/>
      <c r="F132" s="2"/>
      <c r="G132" s="54"/>
      <c r="H132" s="54"/>
      <c r="I132" s="55"/>
      <c r="J132" s="1">
        <f t="shared" si="7"/>
        <v>15</v>
      </c>
      <c r="L132" s="56"/>
    </row>
    <row r="133" spans="1:14" x14ac:dyDescent="0.25">
      <c r="A133" s="1">
        <f t="shared" si="6"/>
        <v>16</v>
      </c>
      <c r="B133" s="57"/>
      <c r="C133" s="2"/>
      <c r="D133" s="2"/>
      <c r="E133" s="2"/>
      <c r="F133" s="2"/>
      <c r="G133" s="54"/>
      <c r="H133" s="54"/>
      <c r="I133" s="58"/>
      <c r="J133" s="1">
        <f t="shared" si="7"/>
        <v>16</v>
      </c>
      <c r="L133" s="2"/>
    </row>
    <row r="134" spans="1:14" x14ac:dyDescent="0.25">
      <c r="A134" s="1">
        <f t="shared" si="6"/>
        <v>17</v>
      </c>
      <c r="B134" s="41" t="s">
        <v>51</v>
      </c>
      <c r="C134" s="2"/>
      <c r="D134" s="2"/>
      <c r="E134" s="2"/>
      <c r="F134" s="2"/>
      <c r="G134" s="54"/>
      <c r="H134" s="54"/>
      <c r="I134" s="58"/>
      <c r="J134" s="1">
        <f t="shared" si="7"/>
        <v>17</v>
      </c>
      <c r="L134" s="2"/>
    </row>
    <row r="135" spans="1:14" x14ac:dyDescent="0.25">
      <c r="A135" s="1">
        <f t="shared" si="6"/>
        <v>18</v>
      </c>
      <c r="B135" s="3" t="s">
        <v>348</v>
      </c>
      <c r="D135" s="2"/>
      <c r="E135" s="2"/>
      <c r="F135" s="2"/>
      <c r="G135" s="29">
        <f>G123</f>
        <v>5.4797094444864448E-2</v>
      </c>
      <c r="H135" s="23"/>
      <c r="I135" s="6" t="s">
        <v>63</v>
      </c>
      <c r="J135" s="1">
        <f t="shared" si="7"/>
        <v>18</v>
      </c>
      <c r="L135" s="1"/>
      <c r="N135" s="27"/>
    </row>
    <row r="136" spans="1:14" x14ac:dyDescent="0.25">
      <c r="A136" s="1">
        <f t="shared" si="6"/>
        <v>19</v>
      </c>
      <c r="B136" s="3" t="s">
        <v>64</v>
      </c>
      <c r="D136" s="2"/>
      <c r="E136" s="2"/>
      <c r="F136" s="2"/>
      <c r="G136" s="234">
        <v>0</v>
      </c>
      <c r="H136" s="23"/>
      <c r="I136" s="6" t="s">
        <v>65</v>
      </c>
      <c r="J136" s="1">
        <f t="shared" si="7"/>
        <v>19</v>
      </c>
      <c r="L136" s="1"/>
      <c r="N136" s="27"/>
    </row>
    <row r="137" spans="1:14" x14ac:dyDescent="0.25">
      <c r="A137" s="1">
        <f t="shared" si="6"/>
        <v>20</v>
      </c>
      <c r="B137" s="3" t="s">
        <v>54</v>
      </c>
      <c r="D137" s="2"/>
      <c r="E137" s="2"/>
      <c r="F137" s="2"/>
      <c r="G137" s="43">
        <f>G125</f>
        <v>11836.797642440002</v>
      </c>
      <c r="H137" s="59"/>
      <c r="I137" s="6" t="s">
        <v>66</v>
      </c>
      <c r="J137" s="1">
        <f t="shared" si="7"/>
        <v>20</v>
      </c>
      <c r="L137" s="1"/>
    </row>
    <row r="138" spans="1:14" x14ac:dyDescent="0.25">
      <c r="A138" s="1">
        <f t="shared" si="6"/>
        <v>21</v>
      </c>
      <c r="B138" s="3" t="s">
        <v>55</v>
      </c>
      <c r="D138" s="2"/>
      <c r="E138" s="2"/>
      <c r="F138" s="2"/>
      <c r="G138" s="46">
        <f>G126</f>
        <v>5513611.1275644703</v>
      </c>
      <c r="H138" s="60"/>
      <c r="I138" s="6" t="s">
        <v>67</v>
      </c>
      <c r="J138" s="1">
        <f t="shared" si="7"/>
        <v>21</v>
      </c>
      <c r="L138" s="1"/>
      <c r="N138" s="27"/>
    </row>
    <row r="139" spans="1:14" x14ac:dyDescent="0.25">
      <c r="A139" s="1">
        <f t="shared" si="6"/>
        <v>22</v>
      </c>
      <c r="B139" s="3" t="s">
        <v>68</v>
      </c>
      <c r="D139" s="2"/>
      <c r="E139" s="2"/>
      <c r="F139" s="2"/>
      <c r="G139" s="61">
        <f>G129</f>
        <v>1.4282332272865288E-2</v>
      </c>
      <c r="H139" s="51"/>
      <c r="I139" s="6" t="s">
        <v>69</v>
      </c>
      <c r="J139" s="1">
        <f t="shared" si="7"/>
        <v>22</v>
      </c>
      <c r="K139" s="1"/>
      <c r="L139" s="1"/>
      <c r="M139" s="1"/>
    </row>
    <row r="140" spans="1:14" x14ac:dyDescent="0.25">
      <c r="A140" s="1">
        <f t="shared" si="6"/>
        <v>23</v>
      </c>
      <c r="B140" s="3" t="s">
        <v>70</v>
      </c>
      <c r="D140" s="2"/>
      <c r="E140" s="2"/>
      <c r="F140" s="2"/>
      <c r="G140" s="48" t="s">
        <v>71</v>
      </c>
      <c r="H140" s="2"/>
      <c r="I140" s="6" t="s">
        <v>72</v>
      </c>
      <c r="J140" s="1">
        <f t="shared" si="7"/>
        <v>23</v>
      </c>
      <c r="K140" s="1"/>
      <c r="L140" s="1"/>
      <c r="M140" s="1"/>
    </row>
    <row r="141" spans="1:14" x14ac:dyDescent="0.25">
      <c r="A141" s="1">
        <f t="shared" si="6"/>
        <v>24</v>
      </c>
      <c r="B141" s="5"/>
      <c r="D141" s="2"/>
      <c r="E141" s="2"/>
      <c r="F141" s="2"/>
      <c r="G141" s="62"/>
      <c r="H141" s="62"/>
      <c r="I141" s="58"/>
      <c r="J141" s="1">
        <f t="shared" si="7"/>
        <v>24</v>
      </c>
      <c r="K141" s="1"/>
      <c r="L141" s="1"/>
      <c r="M141" s="1"/>
    </row>
    <row r="142" spans="1:14" x14ac:dyDescent="0.25">
      <c r="A142" s="1">
        <f t="shared" si="6"/>
        <v>25</v>
      </c>
      <c r="B142" s="3" t="s">
        <v>73</v>
      </c>
      <c r="C142" s="1"/>
      <c r="D142" s="1"/>
      <c r="E142" s="2"/>
      <c r="F142" s="2"/>
      <c r="G142" s="50">
        <f>IFERROR((((G135)+(G137/G138)+G129)*G140-(G136/G138))/(1-G140),0)</f>
        <v>6.9069781527936261E-3</v>
      </c>
      <c r="H142" s="51"/>
      <c r="I142" s="6" t="s">
        <v>74</v>
      </c>
      <c r="J142" s="1">
        <f t="shared" si="7"/>
        <v>25</v>
      </c>
      <c r="K142" s="1"/>
      <c r="L142" s="1"/>
      <c r="M142" s="1"/>
    </row>
    <row r="143" spans="1:14" x14ac:dyDescent="0.25">
      <c r="A143" s="1">
        <f t="shared" si="6"/>
        <v>26</v>
      </c>
      <c r="B143" s="53" t="s">
        <v>354</v>
      </c>
      <c r="G143" s="1"/>
      <c r="H143" s="1"/>
      <c r="I143" s="6"/>
      <c r="J143" s="1">
        <f t="shared" si="7"/>
        <v>26</v>
      </c>
      <c r="K143" s="1"/>
      <c r="L143" s="1"/>
      <c r="M143" s="1"/>
    </row>
    <row r="144" spans="1:14" x14ac:dyDescent="0.25">
      <c r="A144" s="1">
        <f t="shared" si="6"/>
        <v>27</v>
      </c>
      <c r="G144" s="1"/>
      <c r="H144" s="1"/>
      <c r="I144" s="6"/>
      <c r="J144" s="1">
        <f t="shared" si="7"/>
        <v>27</v>
      </c>
      <c r="K144" s="1"/>
      <c r="L144" s="1"/>
      <c r="M144" s="1"/>
    </row>
    <row r="145" spans="1:13" x14ac:dyDescent="0.25">
      <c r="A145" s="1">
        <f t="shared" si="6"/>
        <v>28</v>
      </c>
      <c r="B145" s="10" t="s">
        <v>80</v>
      </c>
      <c r="G145" s="50">
        <f>G142+G129</f>
        <v>2.1189310425658914E-2</v>
      </c>
      <c r="H145" s="51"/>
      <c r="I145" s="6" t="s">
        <v>75</v>
      </c>
      <c r="J145" s="1">
        <f t="shared" si="7"/>
        <v>28</v>
      </c>
      <c r="K145" s="1"/>
      <c r="L145" s="1"/>
      <c r="M145" s="1"/>
    </row>
    <row r="146" spans="1:13" x14ac:dyDescent="0.25">
      <c r="A146" s="1">
        <f t="shared" si="6"/>
        <v>29</v>
      </c>
      <c r="G146" s="1"/>
      <c r="H146" s="1"/>
      <c r="I146" s="6"/>
      <c r="J146" s="1">
        <f t="shared" si="7"/>
        <v>29</v>
      </c>
      <c r="L146" s="1"/>
    </row>
    <row r="147" spans="1:13" x14ac:dyDescent="0.25">
      <c r="A147" s="1">
        <f t="shared" si="6"/>
        <v>30</v>
      </c>
      <c r="B147" s="10" t="s">
        <v>355</v>
      </c>
      <c r="G147" s="64">
        <f>G51</f>
        <v>7.3789796197763935E-2</v>
      </c>
      <c r="H147" s="2"/>
      <c r="I147" s="6" t="s">
        <v>356</v>
      </c>
      <c r="J147" s="1">
        <f t="shared" si="7"/>
        <v>30</v>
      </c>
      <c r="K147" s="27"/>
      <c r="L147" s="1"/>
    </row>
    <row r="148" spans="1:13" x14ac:dyDescent="0.25">
      <c r="A148" s="1">
        <f t="shared" si="6"/>
        <v>31</v>
      </c>
      <c r="G148" s="23"/>
      <c r="H148" s="23"/>
      <c r="I148" s="6"/>
      <c r="J148" s="1">
        <f t="shared" si="7"/>
        <v>31</v>
      </c>
      <c r="L148" s="1"/>
    </row>
    <row r="149" spans="1:13" ht="19.5" thickBot="1" x14ac:dyDescent="0.3">
      <c r="A149" s="1">
        <f t="shared" si="6"/>
        <v>32</v>
      </c>
      <c r="B149" s="10" t="s">
        <v>357</v>
      </c>
      <c r="G149" s="66">
        <f>G145+G147</f>
        <v>9.4979106623422849E-2</v>
      </c>
      <c r="H149" s="51"/>
      <c r="I149" s="6" t="s">
        <v>358</v>
      </c>
      <c r="J149" s="1">
        <f t="shared" si="7"/>
        <v>32</v>
      </c>
      <c r="K149" s="27"/>
      <c r="L149" s="65"/>
      <c r="M149" s="52"/>
    </row>
    <row r="150" spans="1:13" ht="17.25" thickTop="1" thickBot="1" x14ac:dyDescent="0.3">
      <c r="A150" s="24">
        <f t="shared" si="6"/>
        <v>33</v>
      </c>
      <c r="B150" s="25"/>
      <c r="C150" s="25"/>
      <c r="D150" s="25"/>
      <c r="E150" s="25"/>
      <c r="F150" s="25"/>
      <c r="G150" s="24"/>
      <c r="H150" s="24"/>
      <c r="I150" s="26"/>
      <c r="J150" s="24">
        <f t="shared" si="7"/>
        <v>33</v>
      </c>
      <c r="K150" s="27"/>
      <c r="L150" s="65"/>
      <c r="M150" s="52"/>
    </row>
    <row r="151" spans="1:13" x14ac:dyDescent="0.25">
      <c r="A151" s="1">
        <f t="shared" si="6"/>
        <v>34</v>
      </c>
      <c r="G151" s="1"/>
      <c r="H151" s="1"/>
      <c r="I151" s="6"/>
      <c r="J151" s="1">
        <f t="shared" si="7"/>
        <v>34</v>
      </c>
      <c r="K151" s="27"/>
      <c r="L151" s="65"/>
      <c r="M151" s="52"/>
    </row>
    <row r="152" spans="1:13" ht="18.75" x14ac:dyDescent="0.25">
      <c r="A152" s="1">
        <f t="shared" si="6"/>
        <v>35</v>
      </c>
      <c r="B152" s="10" t="s">
        <v>77</v>
      </c>
      <c r="E152" s="2"/>
      <c r="F152" s="2"/>
      <c r="G152" s="39"/>
      <c r="H152" s="39"/>
      <c r="I152" s="6"/>
      <c r="J152" s="1">
        <f t="shared" si="7"/>
        <v>35</v>
      </c>
      <c r="K152" s="27"/>
      <c r="L152" s="65"/>
      <c r="M152" s="52"/>
    </row>
    <row r="153" spans="1:13" x14ac:dyDescent="0.25">
      <c r="A153" s="1">
        <f t="shared" si="6"/>
        <v>36</v>
      </c>
      <c r="B153" s="40"/>
      <c r="E153" s="2"/>
      <c r="F153" s="2"/>
      <c r="G153" s="39"/>
      <c r="H153" s="39"/>
      <c r="I153" s="6"/>
      <c r="J153" s="1">
        <f t="shared" si="7"/>
        <v>36</v>
      </c>
      <c r="K153" s="27"/>
      <c r="L153" s="65"/>
      <c r="M153" s="52"/>
    </row>
    <row r="154" spans="1:13" x14ac:dyDescent="0.25">
      <c r="A154" s="1">
        <f t="shared" si="6"/>
        <v>37</v>
      </c>
      <c r="B154" s="10" t="s">
        <v>50</v>
      </c>
      <c r="E154" s="2"/>
      <c r="F154" s="2"/>
      <c r="G154" s="39"/>
      <c r="H154" s="39"/>
      <c r="I154" s="6"/>
      <c r="J154" s="1">
        <f t="shared" si="7"/>
        <v>37</v>
      </c>
      <c r="K154" s="27"/>
      <c r="L154" s="65"/>
      <c r="M154" s="52"/>
    </row>
    <row r="155" spans="1:13" x14ac:dyDescent="0.25">
      <c r="A155" s="1">
        <f t="shared" si="6"/>
        <v>38</v>
      </c>
      <c r="B155" s="2"/>
      <c r="C155" s="2"/>
      <c r="D155" s="2"/>
      <c r="E155" s="2"/>
      <c r="F155" s="2"/>
      <c r="G155" s="39"/>
      <c r="H155" s="39"/>
      <c r="I155" s="6"/>
      <c r="J155" s="1">
        <f t="shared" si="7"/>
        <v>38</v>
      </c>
      <c r="K155" s="27"/>
      <c r="L155" s="65"/>
      <c r="M155" s="52"/>
    </row>
    <row r="156" spans="1:13" x14ac:dyDescent="0.25">
      <c r="A156" s="1">
        <f t="shared" si="6"/>
        <v>39</v>
      </c>
      <c r="B156" s="41" t="s">
        <v>51</v>
      </c>
      <c r="C156" s="2"/>
      <c r="D156" s="2"/>
      <c r="E156" s="2"/>
      <c r="F156" s="2"/>
      <c r="G156" s="39"/>
      <c r="H156" s="39"/>
      <c r="I156" s="42"/>
      <c r="J156" s="1">
        <f t="shared" si="7"/>
        <v>39</v>
      </c>
      <c r="K156" s="27"/>
      <c r="L156" s="65"/>
      <c r="M156" s="52"/>
    </row>
    <row r="157" spans="1:13" x14ac:dyDescent="0.25">
      <c r="A157" s="1">
        <f t="shared" si="6"/>
        <v>40</v>
      </c>
      <c r="B157" s="3" t="s">
        <v>78</v>
      </c>
      <c r="D157" s="2"/>
      <c r="E157" s="2"/>
      <c r="F157" s="2"/>
      <c r="G157" s="235">
        <f>G66</f>
        <v>0</v>
      </c>
      <c r="H157" s="2"/>
      <c r="I157" s="6" t="s">
        <v>359</v>
      </c>
      <c r="J157" s="1">
        <f t="shared" si="7"/>
        <v>40</v>
      </c>
      <c r="K157" s="27"/>
      <c r="L157" s="65"/>
      <c r="M157" s="52"/>
    </row>
    <row r="158" spans="1:13" x14ac:dyDescent="0.25">
      <c r="A158" s="1">
        <f t="shared" si="6"/>
        <v>41</v>
      </c>
      <c r="B158" s="3" t="s">
        <v>52</v>
      </c>
      <c r="D158" s="2"/>
      <c r="E158" s="2"/>
      <c r="F158" s="2"/>
      <c r="G158" s="236">
        <v>0</v>
      </c>
      <c r="H158" s="2"/>
      <c r="I158" s="6" t="s">
        <v>44</v>
      </c>
      <c r="J158" s="1">
        <f t="shared" si="7"/>
        <v>41</v>
      </c>
      <c r="K158" s="27"/>
      <c r="L158" s="65"/>
      <c r="M158" s="52"/>
    </row>
    <row r="159" spans="1:13" x14ac:dyDescent="0.25">
      <c r="A159" s="1">
        <f t="shared" si="6"/>
        <v>42</v>
      </c>
      <c r="B159" s="3" t="s">
        <v>54</v>
      </c>
      <c r="D159" s="2"/>
      <c r="E159" s="2"/>
      <c r="F159" s="2"/>
      <c r="G159" s="236">
        <v>0</v>
      </c>
      <c r="H159" s="2"/>
      <c r="I159" s="6" t="s">
        <v>44</v>
      </c>
      <c r="J159" s="1">
        <f t="shared" si="7"/>
        <v>42</v>
      </c>
      <c r="K159" s="27"/>
      <c r="L159" s="65"/>
      <c r="M159" s="52"/>
    </row>
    <row r="160" spans="1:13" x14ac:dyDescent="0.25">
      <c r="A160" s="1">
        <f t="shared" si="6"/>
        <v>43</v>
      </c>
      <c r="B160" s="3" t="s">
        <v>55</v>
      </c>
      <c r="D160" s="2"/>
      <c r="E160" s="45"/>
      <c r="F160" s="2"/>
      <c r="G160" s="87">
        <v>5513611.1275644703</v>
      </c>
      <c r="H160" s="2"/>
      <c r="I160" s="6" t="s">
        <v>352</v>
      </c>
      <c r="J160" s="1">
        <f t="shared" si="7"/>
        <v>43</v>
      </c>
      <c r="K160" s="27"/>
      <c r="L160" s="65"/>
      <c r="M160" s="52"/>
    </row>
    <row r="161" spans="1:13" x14ac:dyDescent="0.25">
      <c r="A161" s="1">
        <f t="shared" si="6"/>
        <v>44</v>
      </c>
      <c r="B161" s="3" t="s">
        <v>56</v>
      </c>
      <c r="D161" s="237"/>
      <c r="E161" s="2"/>
      <c r="F161" s="2"/>
      <c r="G161" s="238" t="s">
        <v>57</v>
      </c>
      <c r="H161" s="2"/>
      <c r="I161" s="6" t="s">
        <v>58</v>
      </c>
      <c r="J161" s="1">
        <f t="shared" si="7"/>
        <v>44</v>
      </c>
      <c r="K161" s="27"/>
      <c r="L161" s="65"/>
      <c r="M161" s="52"/>
    </row>
    <row r="162" spans="1:13" x14ac:dyDescent="0.25">
      <c r="A162" s="1">
        <f t="shared" si="6"/>
        <v>45</v>
      </c>
      <c r="G162" s="1"/>
      <c r="H162" s="1"/>
      <c r="J162" s="1">
        <f t="shared" si="7"/>
        <v>45</v>
      </c>
      <c r="K162" s="27"/>
      <c r="L162" s="65"/>
      <c r="M162" s="52"/>
    </row>
    <row r="163" spans="1:13" x14ac:dyDescent="0.25">
      <c r="A163" s="1">
        <f t="shared" si="6"/>
        <v>46</v>
      </c>
      <c r="B163" s="3" t="s">
        <v>59</v>
      </c>
      <c r="D163" s="2"/>
      <c r="E163" s="2"/>
      <c r="F163" s="2"/>
      <c r="G163" s="239">
        <f>IFERROR((((G157)+(G159/G160))*G161-(G158/G160))/(1-G161),0)</f>
        <v>0</v>
      </c>
      <c r="H163" s="240"/>
      <c r="I163" s="6" t="s">
        <v>60</v>
      </c>
      <c r="J163" s="1">
        <f t="shared" si="7"/>
        <v>46</v>
      </c>
      <c r="K163" s="27"/>
      <c r="L163" s="65"/>
      <c r="M163" s="52"/>
    </row>
    <row r="164" spans="1:13" x14ac:dyDescent="0.25">
      <c r="A164" s="1">
        <f t="shared" si="6"/>
        <v>47</v>
      </c>
      <c r="B164" s="53" t="s">
        <v>61</v>
      </c>
      <c r="G164" s="1"/>
      <c r="H164" s="1"/>
      <c r="J164" s="1">
        <f t="shared" si="7"/>
        <v>47</v>
      </c>
      <c r="K164" s="27"/>
      <c r="L164" s="65"/>
      <c r="M164" s="52"/>
    </row>
    <row r="165" spans="1:13" x14ac:dyDescent="0.25">
      <c r="A165" s="1">
        <f t="shared" si="6"/>
        <v>48</v>
      </c>
      <c r="G165" s="1"/>
      <c r="H165" s="1"/>
      <c r="J165" s="1">
        <f t="shared" si="7"/>
        <v>48</v>
      </c>
      <c r="K165" s="27"/>
      <c r="L165" s="65"/>
      <c r="M165" s="52"/>
    </row>
    <row r="166" spans="1:13" x14ac:dyDescent="0.25">
      <c r="A166" s="1">
        <f t="shared" si="6"/>
        <v>49</v>
      </c>
      <c r="B166" s="10" t="s">
        <v>62</v>
      </c>
      <c r="C166" s="2"/>
      <c r="D166" s="2"/>
      <c r="E166" s="2"/>
      <c r="F166" s="2"/>
      <c r="G166" s="54"/>
      <c r="H166" s="54"/>
      <c r="I166" s="55"/>
      <c r="J166" s="1">
        <f t="shared" si="7"/>
        <v>49</v>
      </c>
      <c r="K166" s="27"/>
      <c r="L166" s="65"/>
      <c r="M166" s="52"/>
    </row>
    <row r="167" spans="1:13" x14ac:dyDescent="0.25">
      <c r="A167" s="1">
        <f t="shared" si="6"/>
        <v>50</v>
      </c>
      <c r="B167" s="57"/>
      <c r="C167" s="2"/>
      <c r="D167" s="2"/>
      <c r="E167" s="2"/>
      <c r="F167" s="2"/>
      <c r="G167" s="54"/>
      <c r="H167" s="54"/>
      <c r="I167" s="58"/>
      <c r="J167" s="1">
        <f t="shared" si="7"/>
        <v>50</v>
      </c>
      <c r="K167" s="27"/>
      <c r="L167" s="65"/>
      <c r="M167" s="52"/>
    </row>
    <row r="168" spans="1:13" x14ac:dyDescent="0.25">
      <c r="A168" s="1">
        <f t="shared" si="6"/>
        <v>51</v>
      </c>
      <c r="B168" s="41" t="s">
        <v>51</v>
      </c>
      <c r="C168" s="2"/>
      <c r="D168" s="2"/>
      <c r="E168" s="2"/>
      <c r="F168" s="2"/>
      <c r="G168" s="54"/>
      <c r="H168" s="54"/>
      <c r="I168" s="58"/>
      <c r="J168" s="1">
        <f t="shared" si="7"/>
        <v>51</v>
      </c>
      <c r="K168" s="27"/>
      <c r="L168" s="65"/>
      <c r="M168" s="52"/>
    </row>
    <row r="169" spans="1:13" x14ac:dyDescent="0.25">
      <c r="A169" s="1">
        <f t="shared" si="6"/>
        <v>52</v>
      </c>
      <c r="B169" s="3" t="s">
        <v>78</v>
      </c>
      <c r="D169" s="2"/>
      <c r="E169" s="2"/>
      <c r="F169" s="2"/>
      <c r="G169" s="235">
        <f>G157</f>
        <v>0</v>
      </c>
      <c r="H169" s="222"/>
      <c r="I169" s="6" t="s">
        <v>360</v>
      </c>
      <c r="J169" s="1">
        <f t="shared" si="7"/>
        <v>52</v>
      </c>
      <c r="K169" s="27"/>
      <c r="L169" s="65"/>
      <c r="M169" s="52"/>
    </row>
    <row r="170" spans="1:13" x14ac:dyDescent="0.25">
      <c r="A170" s="1">
        <f t="shared" si="6"/>
        <v>53</v>
      </c>
      <c r="B170" s="3" t="s">
        <v>64</v>
      </c>
      <c r="D170" s="2"/>
      <c r="E170" s="2"/>
      <c r="F170" s="2"/>
      <c r="G170" s="67">
        <v>0</v>
      </c>
      <c r="H170" s="222"/>
      <c r="I170" s="6" t="s">
        <v>44</v>
      </c>
      <c r="J170" s="1">
        <f t="shared" si="7"/>
        <v>53</v>
      </c>
      <c r="K170" s="27"/>
      <c r="L170" s="65"/>
      <c r="M170" s="52"/>
    </row>
    <row r="171" spans="1:13" x14ac:dyDescent="0.25">
      <c r="A171" s="1">
        <f t="shared" si="6"/>
        <v>54</v>
      </c>
      <c r="B171" s="3" t="s">
        <v>54</v>
      </c>
      <c r="D171" s="2"/>
      <c r="E171" s="2"/>
      <c r="F171" s="2"/>
      <c r="G171" s="241">
        <f>G159</f>
        <v>0</v>
      </c>
      <c r="H171" s="242"/>
      <c r="I171" s="6" t="s">
        <v>361</v>
      </c>
      <c r="J171" s="1">
        <f t="shared" si="7"/>
        <v>54</v>
      </c>
      <c r="K171" s="27"/>
      <c r="L171" s="65"/>
      <c r="M171" s="52"/>
    </row>
    <row r="172" spans="1:13" x14ac:dyDescent="0.25">
      <c r="A172" s="1">
        <f t="shared" si="6"/>
        <v>55</v>
      </c>
      <c r="B172" s="3" t="s">
        <v>55</v>
      </c>
      <c r="D172" s="2"/>
      <c r="E172" s="2"/>
      <c r="F172" s="2"/>
      <c r="G172" s="87">
        <f>G160</f>
        <v>5513611.1275644703</v>
      </c>
      <c r="H172" s="86"/>
      <c r="I172" s="6" t="s">
        <v>362</v>
      </c>
      <c r="J172" s="1">
        <f t="shared" si="7"/>
        <v>55</v>
      </c>
      <c r="K172" s="27"/>
      <c r="L172" s="65"/>
      <c r="M172" s="52"/>
    </row>
    <row r="173" spans="1:13" x14ac:dyDescent="0.25">
      <c r="A173" s="1">
        <f t="shared" si="6"/>
        <v>56</v>
      </c>
      <c r="B173" s="3" t="s">
        <v>68</v>
      </c>
      <c r="D173" s="2"/>
      <c r="E173" s="2"/>
      <c r="F173" s="2"/>
      <c r="G173" s="243">
        <f>G163</f>
        <v>0</v>
      </c>
      <c r="H173" s="244"/>
      <c r="I173" s="6" t="s">
        <v>79</v>
      </c>
      <c r="J173" s="1">
        <f t="shared" si="7"/>
        <v>56</v>
      </c>
      <c r="K173" s="27"/>
      <c r="L173" s="65"/>
      <c r="M173" s="52"/>
    </row>
    <row r="174" spans="1:13" x14ac:dyDescent="0.25">
      <c r="A174" s="1">
        <f t="shared" si="6"/>
        <v>57</v>
      </c>
      <c r="B174" s="3" t="s">
        <v>70</v>
      </c>
      <c r="D174" s="2"/>
      <c r="E174" s="2"/>
      <c r="F174" s="2"/>
      <c r="G174" s="238" t="s">
        <v>71</v>
      </c>
      <c r="H174" s="2"/>
      <c r="I174" s="6" t="s">
        <v>72</v>
      </c>
      <c r="J174" s="1">
        <f t="shared" si="7"/>
        <v>57</v>
      </c>
      <c r="K174" s="27"/>
      <c r="L174" s="65"/>
      <c r="M174" s="52"/>
    </row>
    <row r="175" spans="1:13" x14ac:dyDescent="0.25">
      <c r="A175" s="1">
        <f t="shared" si="6"/>
        <v>58</v>
      </c>
      <c r="B175" s="5"/>
      <c r="D175" s="2"/>
      <c r="E175" s="2"/>
      <c r="F175" s="2"/>
      <c r="G175" s="245"/>
      <c r="H175" s="245"/>
      <c r="I175" s="58"/>
      <c r="J175" s="1">
        <f t="shared" si="7"/>
        <v>58</v>
      </c>
      <c r="K175" s="27"/>
      <c r="L175" s="65"/>
      <c r="M175" s="52"/>
    </row>
    <row r="176" spans="1:13" x14ac:dyDescent="0.25">
      <c r="A176" s="1">
        <f t="shared" si="6"/>
        <v>59</v>
      </c>
      <c r="B176" s="3" t="s">
        <v>73</v>
      </c>
      <c r="C176" s="1"/>
      <c r="D176" s="1"/>
      <c r="E176" s="2"/>
      <c r="F176" s="2"/>
      <c r="G176" s="239">
        <f>IFERROR((((G169)+(G171/G172)+G163)*G174-(G170/G172))/(1-G174),0)</f>
        <v>0</v>
      </c>
      <c r="H176" s="246"/>
      <c r="I176" s="6" t="s">
        <v>74</v>
      </c>
      <c r="J176" s="1">
        <f t="shared" si="7"/>
        <v>59</v>
      </c>
      <c r="K176" s="27"/>
      <c r="L176" s="65"/>
      <c r="M176" s="52"/>
    </row>
    <row r="177" spans="1:13" x14ac:dyDescent="0.25">
      <c r="A177" s="1">
        <f t="shared" si="6"/>
        <v>60</v>
      </c>
      <c r="B177" s="53" t="s">
        <v>354</v>
      </c>
      <c r="G177" s="1"/>
      <c r="H177" s="1"/>
      <c r="I177" s="6"/>
      <c r="J177" s="1">
        <f t="shared" si="7"/>
        <v>60</v>
      </c>
      <c r="K177" s="27"/>
      <c r="L177" s="65"/>
      <c r="M177" s="52"/>
    </row>
    <row r="178" spans="1:13" x14ac:dyDescent="0.25">
      <c r="A178" s="1">
        <f t="shared" si="6"/>
        <v>61</v>
      </c>
      <c r="G178" s="1"/>
      <c r="H178" s="1"/>
      <c r="I178" s="6"/>
      <c r="J178" s="1">
        <f t="shared" si="7"/>
        <v>61</v>
      </c>
      <c r="K178" s="27"/>
      <c r="L178" s="65"/>
      <c r="M178" s="52"/>
    </row>
    <row r="179" spans="1:13" x14ac:dyDescent="0.25">
      <c r="A179" s="1">
        <f t="shared" si="6"/>
        <v>62</v>
      </c>
      <c r="B179" s="10" t="s">
        <v>80</v>
      </c>
      <c r="G179" s="239">
        <f>G176+G163</f>
        <v>0</v>
      </c>
      <c r="H179" s="240"/>
      <c r="I179" s="6" t="s">
        <v>363</v>
      </c>
      <c r="J179" s="1">
        <f t="shared" si="7"/>
        <v>62</v>
      </c>
      <c r="K179" s="27"/>
      <c r="L179" s="65"/>
      <c r="M179" s="52"/>
    </row>
    <row r="180" spans="1:13" x14ac:dyDescent="0.25">
      <c r="A180" s="1">
        <f t="shared" si="6"/>
        <v>63</v>
      </c>
      <c r="G180" s="1"/>
      <c r="H180" s="1"/>
      <c r="I180" s="6"/>
      <c r="J180" s="1">
        <f t="shared" si="7"/>
        <v>63</v>
      </c>
      <c r="K180" s="27"/>
      <c r="L180" s="65"/>
      <c r="M180" s="52"/>
    </row>
    <row r="181" spans="1:13" x14ac:dyDescent="0.25">
      <c r="A181" s="1">
        <f t="shared" si="6"/>
        <v>64</v>
      </c>
      <c r="B181" s="10" t="s">
        <v>89</v>
      </c>
      <c r="G181" s="96">
        <f>G64</f>
        <v>0</v>
      </c>
      <c r="H181" s="2"/>
      <c r="I181" s="6" t="s">
        <v>364</v>
      </c>
      <c r="J181" s="1">
        <f t="shared" si="7"/>
        <v>64</v>
      </c>
      <c r="K181" s="27"/>
      <c r="L181" s="65"/>
      <c r="M181" s="52"/>
    </row>
    <row r="182" spans="1:13" x14ac:dyDescent="0.25">
      <c r="A182" s="1">
        <f t="shared" si="6"/>
        <v>65</v>
      </c>
      <c r="G182" s="222"/>
      <c r="H182" s="222"/>
      <c r="I182" s="6"/>
      <c r="J182" s="1">
        <f t="shared" si="7"/>
        <v>65</v>
      </c>
      <c r="K182" s="27"/>
      <c r="L182" s="65"/>
      <c r="M182" s="52"/>
    </row>
    <row r="183" spans="1:13" ht="19.5" thickBot="1" x14ac:dyDescent="0.3">
      <c r="A183" s="1">
        <f t="shared" si="6"/>
        <v>66</v>
      </c>
      <c r="B183" s="10" t="s">
        <v>90</v>
      </c>
      <c r="G183" s="247">
        <f>G179+G181</f>
        <v>0</v>
      </c>
      <c r="H183" s="246"/>
      <c r="I183" s="6" t="s">
        <v>365</v>
      </c>
      <c r="J183" s="1">
        <f t="shared" si="7"/>
        <v>66</v>
      </c>
      <c r="K183" s="27"/>
      <c r="L183" s="65"/>
      <c r="M183" s="52"/>
    </row>
    <row r="184" spans="1:13" ht="16.5" thickTop="1" x14ac:dyDescent="0.25">
      <c r="B184" s="10"/>
      <c r="G184" s="51"/>
      <c r="H184" s="51"/>
      <c r="I184" s="6"/>
      <c r="J184" s="1"/>
      <c r="K184" s="27"/>
      <c r="L184" s="65"/>
      <c r="M184" s="52"/>
    </row>
    <row r="185" spans="1:13" x14ac:dyDescent="0.25">
      <c r="A185" s="82"/>
      <c r="B185" s="5"/>
      <c r="C185" s="248"/>
      <c r="D185" s="248"/>
      <c r="E185" s="248"/>
      <c r="F185" s="248"/>
      <c r="G185" s="249"/>
      <c r="H185" s="249"/>
      <c r="I185" s="250"/>
      <c r="J185" s="1"/>
    </row>
    <row r="186" spans="1:13" x14ac:dyDescent="0.25">
      <c r="B186" s="303" t="s">
        <v>346</v>
      </c>
      <c r="C186" s="303"/>
      <c r="D186" s="303"/>
      <c r="E186" s="303"/>
      <c r="F186" s="303"/>
      <c r="G186" s="303"/>
      <c r="H186" s="303"/>
      <c r="I186" s="303"/>
      <c r="J186" s="1"/>
    </row>
    <row r="187" spans="1:13" x14ac:dyDescent="0.25">
      <c r="B187" s="303" t="s">
        <v>1</v>
      </c>
      <c r="C187" s="303"/>
      <c r="D187" s="303"/>
      <c r="E187" s="303"/>
      <c r="F187" s="303"/>
      <c r="G187" s="303"/>
      <c r="H187" s="303"/>
      <c r="I187" s="303"/>
      <c r="J187" s="1"/>
    </row>
    <row r="188" spans="1:13" x14ac:dyDescent="0.25">
      <c r="B188" s="303" t="s">
        <v>2</v>
      </c>
      <c r="C188" s="303"/>
      <c r="D188" s="303"/>
      <c r="E188" s="303"/>
      <c r="F188" s="303"/>
      <c r="G188" s="303"/>
      <c r="H188" s="303"/>
      <c r="I188" s="303"/>
      <c r="J188" s="1"/>
    </row>
    <row r="189" spans="1:13" x14ac:dyDescent="0.25">
      <c r="B189" s="306" t="str">
        <f>B6</f>
        <v>Base Period &amp; True-Up Period 12 - Months Ending December 31, 2024</v>
      </c>
      <c r="C189" s="306"/>
      <c r="D189" s="306"/>
      <c r="E189" s="306"/>
      <c r="F189" s="306"/>
      <c r="G189" s="306"/>
      <c r="H189" s="306"/>
      <c r="I189" s="306"/>
      <c r="J189" s="1"/>
    </row>
    <row r="190" spans="1:13" x14ac:dyDescent="0.25">
      <c r="B190" s="308" t="s">
        <v>3</v>
      </c>
      <c r="C190" s="304"/>
      <c r="D190" s="304"/>
      <c r="E190" s="304"/>
      <c r="F190" s="304"/>
      <c r="G190" s="304"/>
      <c r="H190" s="304"/>
      <c r="I190" s="304"/>
      <c r="J190" s="1"/>
    </row>
    <row r="191" spans="1:13" x14ac:dyDescent="0.25">
      <c r="B191" s="1"/>
      <c r="C191" s="1"/>
      <c r="D191" s="1"/>
      <c r="E191" s="1"/>
      <c r="F191" s="1"/>
      <c r="G191" s="2"/>
      <c r="H191" s="2"/>
      <c r="I191" s="6"/>
      <c r="J191" s="1"/>
    </row>
    <row r="192" spans="1:13" x14ac:dyDescent="0.25">
      <c r="A192" s="1" t="s">
        <v>4</v>
      </c>
      <c r="B192" s="2"/>
      <c r="C192" s="2"/>
      <c r="D192" s="2"/>
      <c r="E192" s="2"/>
      <c r="F192" s="2"/>
      <c r="G192" s="2"/>
      <c r="H192" s="2"/>
      <c r="I192" s="6"/>
      <c r="J192" s="1" t="s">
        <v>4</v>
      </c>
    </row>
    <row r="193" spans="1:10" x14ac:dyDescent="0.25">
      <c r="A193" s="1" t="s">
        <v>6</v>
      </c>
      <c r="B193" s="1"/>
      <c r="C193" s="1"/>
      <c r="D193" s="1"/>
      <c r="E193" s="1"/>
      <c r="F193" s="1"/>
      <c r="G193" s="7" t="s">
        <v>8</v>
      </c>
      <c r="H193" s="2"/>
      <c r="I193" s="9" t="s">
        <v>9</v>
      </c>
      <c r="J193" s="1" t="s">
        <v>6</v>
      </c>
    </row>
    <row r="194" spans="1:10" x14ac:dyDescent="0.25">
      <c r="G194" s="1"/>
      <c r="H194" s="1"/>
      <c r="I194" s="6"/>
      <c r="J194" s="1"/>
    </row>
    <row r="195" spans="1:10" ht="18.75" x14ac:dyDescent="0.25">
      <c r="A195" s="1">
        <v>1</v>
      </c>
      <c r="B195" s="10" t="s">
        <v>366</v>
      </c>
      <c r="E195" s="2"/>
      <c r="F195" s="2"/>
      <c r="G195" s="39"/>
      <c r="H195" s="39"/>
      <c r="I195" s="6"/>
      <c r="J195" s="1">
        <f>A195</f>
        <v>1</v>
      </c>
    </row>
    <row r="196" spans="1:10" x14ac:dyDescent="0.25">
      <c r="A196" s="1">
        <f>A195+1</f>
        <v>2</v>
      </c>
      <c r="B196" s="40"/>
      <c r="E196" s="2"/>
      <c r="F196" s="2"/>
      <c r="G196" s="39"/>
      <c r="H196" s="39"/>
      <c r="I196" s="6"/>
      <c r="J196" s="1">
        <f>J195+1</f>
        <v>2</v>
      </c>
    </row>
    <row r="197" spans="1:10" x14ac:dyDescent="0.25">
      <c r="A197" s="1">
        <f>A196+1</f>
        <v>3</v>
      </c>
      <c r="B197" s="10" t="s">
        <v>347</v>
      </c>
      <c r="E197" s="2"/>
      <c r="F197" s="2"/>
      <c r="G197" s="39"/>
      <c r="H197" s="39"/>
      <c r="I197" s="6"/>
      <c r="J197" s="1">
        <f>J196+1</f>
        <v>3</v>
      </c>
    </row>
    <row r="198" spans="1:10" x14ac:dyDescent="0.25">
      <c r="A198" s="1">
        <f>A197+1</f>
        <v>4</v>
      </c>
      <c r="B198" s="2"/>
      <c r="C198" s="2"/>
      <c r="D198" s="2"/>
      <c r="E198" s="2"/>
      <c r="F198" s="2"/>
      <c r="G198" s="39"/>
      <c r="H198" s="39"/>
      <c r="I198" s="6"/>
      <c r="J198" s="1">
        <f>J197+1</f>
        <v>4</v>
      </c>
    </row>
    <row r="199" spans="1:10" x14ac:dyDescent="0.25">
      <c r="A199" s="1">
        <f t="shared" ref="A199:A260" si="8">A198+1</f>
        <v>5</v>
      </c>
      <c r="B199" s="41" t="s">
        <v>51</v>
      </c>
      <c r="C199" s="2"/>
      <c r="D199" s="2"/>
      <c r="E199" s="2"/>
      <c r="F199" s="2"/>
      <c r="G199" s="39"/>
      <c r="H199" s="39"/>
      <c r="I199" s="42"/>
      <c r="J199" s="1">
        <f t="shared" ref="J199:J260" si="9">J198+1</f>
        <v>5</v>
      </c>
    </row>
    <row r="200" spans="1:10" x14ac:dyDescent="0.25">
      <c r="A200" s="1">
        <f t="shared" si="8"/>
        <v>6</v>
      </c>
      <c r="B200" s="3" t="s">
        <v>348</v>
      </c>
      <c r="D200" s="2"/>
      <c r="E200" s="2"/>
      <c r="F200" s="2"/>
      <c r="G200" s="29">
        <f>G90</f>
        <v>0</v>
      </c>
      <c r="H200" s="2"/>
      <c r="I200" s="6" t="s">
        <v>367</v>
      </c>
      <c r="J200" s="1">
        <f t="shared" si="9"/>
        <v>6</v>
      </c>
    </row>
    <row r="201" spans="1:10" x14ac:dyDescent="0.25">
      <c r="A201" s="1">
        <f t="shared" si="8"/>
        <v>7</v>
      </c>
      <c r="B201" s="3" t="s">
        <v>52</v>
      </c>
      <c r="D201" s="2"/>
      <c r="E201" s="2"/>
      <c r="F201" s="2"/>
      <c r="G201" s="67">
        <v>0</v>
      </c>
      <c r="H201" s="2"/>
      <c r="I201" s="6" t="s">
        <v>81</v>
      </c>
      <c r="J201" s="1">
        <f t="shared" si="9"/>
        <v>7</v>
      </c>
    </row>
    <row r="202" spans="1:10" x14ac:dyDescent="0.25">
      <c r="A202" s="1">
        <f t="shared" si="8"/>
        <v>8</v>
      </c>
      <c r="B202" s="3" t="s">
        <v>54</v>
      </c>
      <c r="D202" s="2"/>
      <c r="E202" s="2"/>
      <c r="F202" s="2"/>
      <c r="G202" s="44">
        <v>0</v>
      </c>
      <c r="H202" s="2"/>
      <c r="I202" s="36"/>
      <c r="J202" s="1">
        <f t="shared" si="9"/>
        <v>8</v>
      </c>
    </row>
    <row r="203" spans="1:10" x14ac:dyDescent="0.25">
      <c r="A203" s="1">
        <f t="shared" si="8"/>
        <v>9</v>
      </c>
      <c r="B203" s="3" t="s">
        <v>82</v>
      </c>
      <c r="D203" s="2"/>
      <c r="E203" s="2"/>
      <c r="F203" s="2"/>
      <c r="G203" s="43">
        <v>0</v>
      </c>
      <c r="H203" s="2"/>
      <c r="I203" s="6" t="s">
        <v>368</v>
      </c>
      <c r="J203" s="1">
        <f t="shared" si="9"/>
        <v>9</v>
      </c>
    </row>
    <row r="204" spans="1:10" x14ac:dyDescent="0.25">
      <c r="A204" s="1">
        <f t="shared" si="8"/>
        <v>10</v>
      </c>
      <c r="B204" s="3" t="s">
        <v>56</v>
      </c>
      <c r="D204" s="2"/>
      <c r="E204" s="2"/>
      <c r="F204" s="2"/>
      <c r="G204" s="68">
        <f>G127</f>
        <v>0.21</v>
      </c>
      <c r="H204" s="2"/>
      <c r="I204" s="6" t="s">
        <v>83</v>
      </c>
      <c r="J204" s="1">
        <f t="shared" si="9"/>
        <v>10</v>
      </c>
    </row>
    <row r="205" spans="1:10" x14ac:dyDescent="0.25">
      <c r="A205" s="1">
        <f t="shared" si="8"/>
        <v>11</v>
      </c>
      <c r="G205" s="1"/>
      <c r="H205" s="1"/>
      <c r="J205" s="1">
        <f t="shared" si="9"/>
        <v>11</v>
      </c>
    </row>
    <row r="206" spans="1:10" x14ac:dyDescent="0.25">
      <c r="A206" s="1">
        <f t="shared" si="8"/>
        <v>12</v>
      </c>
      <c r="B206" s="3" t="s">
        <v>84</v>
      </c>
      <c r="D206" s="2"/>
      <c r="E206" s="2"/>
      <c r="F206" s="2"/>
      <c r="G206" s="50">
        <f>IFERROR((((G200)+(G202/G203))*G204-(G201/G203))/(1-G204),0)</f>
        <v>0</v>
      </c>
      <c r="H206" s="51"/>
      <c r="I206" s="6" t="s">
        <v>85</v>
      </c>
      <c r="J206" s="1">
        <f t="shared" si="9"/>
        <v>12</v>
      </c>
    </row>
    <row r="207" spans="1:10" x14ac:dyDescent="0.25">
      <c r="A207" s="1">
        <f t="shared" si="8"/>
        <v>13</v>
      </c>
      <c r="B207" s="53" t="s">
        <v>61</v>
      </c>
      <c r="G207" s="23"/>
      <c r="H207" s="23"/>
      <c r="J207" s="1">
        <f t="shared" si="9"/>
        <v>13</v>
      </c>
    </row>
    <row r="208" spans="1:10" x14ac:dyDescent="0.25">
      <c r="A208" s="1">
        <f t="shared" si="8"/>
        <v>14</v>
      </c>
      <c r="G208" s="1"/>
      <c r="H208" s="1"/>
      <c r="J208" s="1">
        <f t="shared" si="9"/>
        <v>14</v>
      </c>
    </row>
    <row r="209" spans="1:10" x14ac:dyDescent="0.25">
      <c r="A209" s="1">
        <f t="shared" si="8"/>
        <v>15</v>
      </c>
      <c r="B209" s="10" t="s">
        <v>62</v>
      </c>
      <c r="C209" s="2"/>
      <c r="D209" s="2"/>
      <c r="E209" s="2"/>
      <c r="F209" s="2"/>
      <c r="G209" s="54"/>
      <c r="H209" s="54"/>
      <c r="I209" s="55"/>
      <c r="J209" s="1">
        <f t="shared" si="9"/>
        <v>15</v>
      </c>
    </row>
    <row r="210" spans="1:10" x14ac:dyDescent="0.25">
      <c r="A210" s="1">
        <f t="shared" si="8"/>
        <v>16</v>
      </c>
      <c r="B210" s="57"/>
      <c r="C210" s="2"/>
      <c r="D210" s="2"/>
      <c r="E210" s="2"/>
      <c r="F210" s="2"/>
      <c r="G210" s="54"/>
      <c r="H210" s="54"/>
      <c r="I210" s="42"/>
      <c r="J210" s="1">
        <f t="shared" si="9"/>
        <v>16</v>
      </c>
    </row>
    <row r="211" spans="1:10" x14ac:dyDescent="0.25">
      <c r="A211" s="1">
        <f t="shared" si="8"/>
        <v>17</v>
      </c>
      <c r="B211" s="41" t="s">
        <v>51</v>
      </c>
      <c r="C211" s="2"/>
      <c r="D211" s="2"/>
      <c r="E211" s="2"/>
      <c r="F211" s="2"/>
      <c r="G211" s="54"/>
      <c r="H211" s="54"/>
      <c r="I211" s="42"/>
      <c r="J211" s="1">
        <f t="shared" si="9"/>
        <v>17</v>
      </c>
    </row>
    <row r="212" spans="1:10" x14ac:dyDescent="0.25">
      <c r="A212" s="1">
        <f t="shared" si="8"/>
        <v>18</v>
      </c>
      <c r="B212" s="3" t="s">
        <v>348</v>
      </c>
      <c r="D212" s="2"/>
      <c r="E212" s="2"/>
      <c r="F212" s="2"/>
      <c r="G212" s="29">
        <f>G200</f>
        <v>0</v>
      </c>
      <c r="H212" s="23"/>
      <c r="I212" s="6" t="s">
        <v>63</v>
      </c>
      <c r="J212" s="1">
        <f t="shared" si="9"/>
        <v>18</v>
      </c>
    </row>
    <row r="213" spans="1:10" x14ac:dyDescent="0.25">
      <c r="A213" s="1">
        <f t="shared" si="8"/>
        <v>19</v>
      </c>
      <c r="B213" s="3" t="s">
        <v>64</v>
      </c>
      <c r="D213" s="2"/>
      <c r="E213" s="2"/>
      <c r="F213" s="2"/>
      <c r="G213" s="67">
        <v>0</v>
      </c>
      <c r="H213" s="23"/>
      <c r="I213" s="6" t="s">
        <v>81</v>
      </c>
      <c r="J213" s="1">
        <f t="shared" si="9"/>
        <v>19</v>
      </c>
    </row>
    <row r="214" spans="1:10" x14ac:dyDescent="0.25">
      <c r="A214" s="1">
        <f t="shared" si="8"/>
        <v>20</v>
      </c>
      <c r="B214" s="3" t="s">
        <v>54</v>
      </c>
      <c r="D214" s="2"/>
      <c r="E214" s="2"/>
      <c r="F214" s="2"/>
      <c r="G214" s="43">
        <f>G202</f>
        <v>0</v>
      </c>
      <c r="H214" s="59"/>
      <c r="I214" s="6" t="s">
        <v>66</v>
      </c>
      <c r="J214" s="1">
        <f t="shared" si="9"/>
        <v>20</v>
      </c>
    </row>
    <row r="215" spans="1:10" x14ac:dyDescent="0.25">
      <c r="A215" s="1">
        <f t="shared" si="8"/>
        <v>21</v>
      </c>
      <c r="B215" s="3" t="s">
        <v>82</v>
      </c>
      <c r="D215" s="2"/>
      <c r="E215" s="2"/>
      <c r="F215" s="2"/>
      <c r="G215" s="43">
        <f>G203</f>
        <v>0</v>
      </c>
      <c r="H215" s="59"/>
      <c r="I215" s="6" t="s">
        <v>67</v>
      </c>
      <c r="J215" s="1">
        <f t="shared" si="9"/>
        <v>21</v>
      </c>
    </row>
    <row r="216" spans="1:10" x14ac:dyDescent="0.25">
      <c r="A216" s="1">
        <f t="shared" si="8"/>
        <v>22</v>
      </c>
      <c r="B216" s="3" t="s">
        <v>68</v>
      </c>
      <c r="D216" s="2"/>
      <c r="E216" s="2"/>
      <c r="F216" s="2"/>
      <c r="G216" s="61">
        <f>G206</f>
        <v>0</v>
      </c>
      <c r="H216" s="51"/>
      <c r="I216" s="6" t="s">
        <v>69</v>
      </c>
      <c r="J216" s="1">
        <f t="shared" si="9"/>
        <v>22</v>
      </c>
    </row>
    <row r="217" spans="1:10" x14ac:dyDescent="0.25">
      <c r="A217" s="1">
        <f t="shared" si="8"/>
        <v>23</v>
      </c>
      <c r="B217" s="3" t="s">
        <v>70</v>
      </c>
      <c r="D217" s="2"/>
      <c r="E217" s="2"/>
      <c r="F217" s="2"/>
      <c r="G217" s="69" t="str">
        <f>G140</f>
        <v>8.84%</v>
      </c>
      <c r="H217" s="2"/>
      <c r="I217" s="6" t="s">
        <v>86</v>
      </c>
      <c r="J217" s="1">
        <f t="shared" si="9"/>
        <v>23</v>
      </c>
    </row>
    <row r="218" spans="1:10" x14ac:dyDescent="0.25">
      <c r="A218" s="1">
        <f t="shared" si="8"/>
        <v>24</v>
      </c>
      <c r="B218" s="5"/>
      <c r="D218" s="2"/>
      <c r="E218" s="2"/>
      <c r="F218" s="2"/>
      <c r="G218" s="62"/>
      <c r="H218" s="62"/>
      <c r="I218" s="58"/>
      <c r="J218" s="1">
        <f t="shared" si="9"/>
        <v>24</v>
      </c>
    </row>
    <row r="219" spans="1:10" x14ac:dyDescent="0.25">
      <c r="A219" s="1">
        <f t="shared" si="8"/>
        <v>25</v>
      </c>
      <c r="B219" s="3" t="s">
        <v>73</v>
      </c>
      <c r="C219" s="1"/>
      <c r="D219" s="1"/>
      <c r="E219" s="2"/>
      <c r="F219" s="2"/>
      <c r="G219" s="50">
        <f>IFERROR((((G212)+(G214/G215)+G206)*G217-(G213/G215))/(1-G217),0)</f>
        <v>0</v>
      </c>
      <c r="H219" s="51"/>
      <c r="I219" s="6" t="s">
        <v>74</v>
      </c>
      <c r="J219" s="1">
        <f t="shared" si="9"/>
        <v>25</v>
      </c>
    </row>
    <row r="220" spans="1:10" x14ac:dyDescent="0.25">
      <c r="A220" s="1">
        <f t="shared" si="8"/>
        <v>26</v>
      </c>
      <c r="B220" s="53" t="s">
        <v>354</v>
      </c>
      <c r="G220" s="1"/>
      <c r="H220" s="1"/>
      <c r="I220" s="6"/>
      <c r="J220" s="1">
        <f t="shared" si="9"/>
        <v>26</v>
      </c>
    </row>
    <row r="221" spans="1:10" x14ac:dyDescent="0.25">
      <c r="A221" s="1">
        <f t="shared" si="8"/>
        <v>27</v>
      </c>
      <c r="G221" s="1"/>
      <c r="H221" s="1"/>
      <c r="I221" s="6"/>
      <c r="J221" s="1">
        <f t="shared" si="9"/>
        <v>27</v>
      </c>
    </row>
    <row r="222" spans="1:10" x14ac:dyDescent="0.25">
      <c r="A222" s="1">
        <f t="shared" si="8"/>
        <v>28</v>
      </c>
      <c r="B222" s="10" t="s">
        <v>80</v>
      </c>
      <c r="G222" s="50">
        <f>G219+G206</f>
        <v>0</v>
      </c>
      <c r="H222" s="51"/>
      <c r="I222" s="6" t="s">
        <v>75</v>
      </c>
      <c r="J222" s="1">
        <f t="shared" si="9"/>
        <v>28</v>
      </c>
    </row>
    <row r="223" spans="1:10" x14ac:dyDescent="0.25">
      <c r="A223" s="1">
        <f t="shared" si="8"/>
        <v>29</v>
      </c>
      <c r="G223" s="1"/>
      <c r="H223" s="1"/>
      <c r="I223" s="6"/>
      <c r="J223" s="1">
        <f t="shared" si="9"/>
        <v>29</v>
      </c>
    </row>
    <row r="224" spans="1:10" x14ac:dyDescent="0.25">
      <c r="A224" s="1">
        <f t="shared" si="8"/>
        <v>30</v>
      </c>
      <c r="B224" s="10" t="s">
        <v>369</v>
      </c>
      <c r="G224" s="64">
        <f>G88</f>
        <v>1.8992701752899493E-2</v>
      </c>
      <c r="H224" s="2"/>
      <c r="I224" s="6" t="s">
        <v>370</v>
      </c>
      <c r="J224" s="1">
        <f t="shared" si="9"/>
        <v>30</v>
      </c>
    </row>
    <row r="225" spans="1:11" x14ac:dyDescent="0.25">
      <c r="A225" s="1">
        <f t="shared" si="8"/>
        <v>31</v>
      </c>
      <c r="G225" s="1"/>
      <c r="H225" s="1"/>
      <c r="I225" s="6"/>
      <c r="J225" s="1">
        <f t="shared" si="9"/>
        <v>31</v>
      </c>
    </row>
    <row r="226" spans="1:11" ht="19.5" thickBot="1" x14ac:dyDescent="0.3">
      <c r="A226" s="1">
        <f t="shared" si="8"/>
        <v>32</v>
      </c>
      <c r="B226" s="10" t="s">
        <v>87</v>
      </c>
      <c r="G226" s="66">
        <f>G222+G224</f>
        <v>1.8992701752899493E-2</v>
      </c>
      <c r="H226" s="51"/>
      <c r="I226" s="6" t="s">
        <v>358</v>
      </c>
      <c r="J226" s="1">
        <f t="shared" si="9"/>
        <v>32</v>
      </c>
    </row>
    <row r="227" spans="1:11" ht="17.25" thickTop="1" thickBot="1" x14ac:dyDescent="0.3">
      <c r="A227" s="24">
        <f t="shared" si="8"/>
        <v>33</v>
      </c>
      <c r="B227" s="71"/>
      <c r="C227" s="25"/>
      <c r="D227" s="25"/>
      <c r="E227" s="25"/>
      <c r="F227" s="25"/>
      <c r="G227" s="72"/>
      <c r="H227" s="72"/>
      <c r="I227" s="26"/>
      <c r="J227" s="24">
        <f t="shared" si="9"/>
        <v>33</v>
      </c>
      <c r="K227" s="27"/>
    </row>
    <row r="228" spans="1:11" x14ac:dyDescent="0.25">
      <c r="A228" s="1">
        <f t="shared" si="8"/>
        <v>34</v>
      </c>
      <c r="B228" s="10"/>
      <c r="G228" s="51"/>
      <c r="H228" s="51"/>
      <c r="I228" s="6"/>
      <c r="J228" s="1">
        <f t="shared" si="9"/>
        <v>34</v>
      </c>
      <c r="K228" s="27"/>
    </row>
    <row r="229" spans="1:11" ht="18.75" x14ac:dyDescent="0.25">
      <c r="A229" s="1">
        <f t="shared" si="8"/>
        <v>35</v>
      </c>
      <c r="B229" s="10" t="s">
        <v>77</v>
      </c>
      <c r="E229" s="2"/>
      <c r="F229" s="2"/>
      <c r="G229" s="39"/>
      <c r="H229" s="39"/>
      <c r="I229" s="6"/>
      <c r="J229" s="1">
        <f t="shared" si="9"/>
        <v>35</v>
      </c>
      <c r="K229" s="27"/>
    </row>
    <row r="230" spans="1:11" x14ac:dyDescent="0.25">
      <c r="A230" s="1">
        <f t="shared" si="8"/>
        <v>36</v>
      </c>
      <c r="B230" s="40"/>
      <c r="E230" s="2"/>
      <c r="F230" s="2"/>
      <c r="G230" s="39"/>
      <c r="H230" s="39"/>
      <c r="I230" s="6"/>
      <c r="J230" s="1">
        <f t="shared" si="9"/>
        <v>36</v>
      </c>
      <c r="K230" s="27"/>
    </row>
    <row r="231" spans="1:11" x14ac:dyDescent="0.25">
      <c r="A231" s="1">
        <f t="shared" si="8"/>
        <v>37</v>
      </c>
      <c r="B231" s="10" t="s">
        <v>50</v>
      </c>
      <c r="E231" s="2"/>
      <c r="F231" s="2"/>
      <c r="G231" s="39"/>
      <c r="H231" s="39"/>
      <c r="I231" s="6"/>
      <c r="J231" s="1">
        <f t="shared" si="9"/>
        <v>37</v>
      </c>
      <c r="K231" s="27"/>
    </row>
    <row r="232" spans="1:11" x14ac:dyDescent="0.25">
      <c r="A232" s="1">
        <f t="shared" si="8"/>
        <v>38</v>
      </c>
      <c r="B232" s="2"/>
      <c r="C232" s="2"/>
      <c r="D232" s="2"/>
      <c r="E232" s="2"/>
      <c r="F232" s="2"/>
      <c r="G232" s="39"/>
      <c r="H232" s="39"/>
      <c r="I232" s="6"/>
      <c r="J232" s="1">
        <f t="shared" si="9"/>
        <v>38</v>
      </c>
      <c r="K232" s="27"/>
    </row>
    <row r="233" spans="1:11" x14ac:dyDescent="0.25">
      <c r="A233" s="1">
        <f t="shared" si="8"/>
        <v>39</v>
      </c>
      <c r="B233" s="41" t="s">
        <v>51</v>
      </c>
      <c r="C233" s="2"/>
      <c r="D233" s="2"/>
      <c r="E233" s="2"/>
      <c r="F233" s="2"/>
      <c r="G233" s="39"/>
      <c r="H233" s="39"/>
      <c r="I233" s="42"/>
      <c r="J233" s="1">
        <f t="shared" si="9"/>
        <v>39</v>
      </c>
      <c r="K233" s="27"/>
    </row>
    <row r="234" spans="1:11" x14ac:dyDescent="0.25">
      <c r="A234" s="1">
        <f t="shared" si="8"/>
        <v>40</v>
      </c>
      <c r="B234" s="3" t="s">
        <v>78</v>
      </c>
      <c r="D234" s="2"/>
      <c r="E234" s="2"/>
      <c r="F234" s="2"/>
      <c r="G234" s="235">
        <f>G103</f>
        <v>0</v>
      </c>
      <c r="H234" s="2"/>
      <c r="I234" s="6" t="s">
        <v>371</v>
      </c>
      <c r="J234" s="1">
        <f t="shared" si="9"/>
        <v>40</v>
      </c>
      <c r="K234" s="27"/>
    </row>
    <row r="235" spans="1:11" x14ac:dyDescent="0.25">
      <c r="A235" s="1">
        <f t="shared" si="8"/>
        <v>41</v>
      </c>
      <c r="B235" s="3" t="s">
        <v>52</v>
      </c>
      <c r="D235" s="2"/>
      <c r="E235" s="2"/>
      <c r="F235" s="2"/>
      <c r="G235" s="236">
        <v>0</v>
      </c>
      <c r="H235" s="2"/>
      <c r="I235" s="6" t="s">
        <v>81</v>
      </c>
      <c r="J235" s="1">
        <f t="shared" si="9"/>
        <v>41</v>
      </c>
      <c r="K235" s="27"/>
    </row>
    <row r="236" spans="1:11" x14ac:dyDescent="0.25">
      <c r="A236" s="1">
        <f t="shared" si="8"/>
        <v>42</v>
      </c>
      <c r="B236" s="3" t="s">
        <v>54</v>
      </c>
      <c r="D236" s="2"/>
      <c r="E236" s="2"/>
      <c r="F236" s="2"/>
      <c r="G236" s="251">
        <v>0</v>
      </c>
      <c r="H236" s="2"/>
      <c r="I236" s="36"/>
      <c r="J236" s="1">
        <f t="shared" si="9"/>
        <v>42</v>
      </c>
      <c r="K236" s="27"/>
    </row>
    <row r="237" spans="1:11" x14ac:dyDescent="0.25">
      <c r="A237" s="1">
        <f t="shared" si="8"/>
        <v>43</v>
      </c>
      <c r="B237" s="3" t="s">
        <v>82</v>
      </c>
      <c r="D237" s="2"/>
      <c r="E237" s="2"/>
      <c r="F237" s="2"/>
      <c r="G237" s="241">
        <v>0</v>
      </c>
      <c r="H237" s="2"/>
      <c r="I237" s="6" t="s">
        <v>368</v>
      </c>
      <c r="J237" s="1">
        <f t="shared" si="9"/>
        <v>43</v>
      </c>
      <c r="K237" s="27"/>
    </row>
    <row r="238" spans="1:11" x14ac:dyDescent="0.25">
      <c r="A238" s="1">
        <f t="shared" si="8"/>
        <v>44</v>
      </c>
      <c r="B238" s="3" t="s">
        <v>56</v>
      </c>
      <c r="D238" s="2"/>
      <c r="E238" s="2"/>
      <c r="F238" s="2"/>
      <c r="G238" s="252" t="str">
        <f>G161</f>
        <v>21%</v>
      </c>
      <c r="H238" s="2"/>
      <c r="I238" s="6" t="s">
        <v>372</v>
      </c>
      <c r="J238" s="1">
        <f t="shared" si="9"/>
        <v>44</v>
      </c>
      <c r="K238" s="27"/>
    </row>
    <row r="239" spans="1:11" x14ac:dyDescent="0.25">
      <c r="A239" s="1">
        <f t="shared" si="8"/>
        <v>45</v>
      </c>
      <c r="G239" s="1"/>
      <c r="H239" s="1"/>
      <c r="J239" s="1">
        <f t="shared" si="9"/>
        <v>45</v>
      </c>
      <c r="K239" s="27"/>
    </row>
    <row r="240" spans="1:11" x14ac:dyDescent="0.25">
      <c r="A240" s="1">
        <f t="shared" si="8"/>
        <v>46</v>
      </c>
      <c r="B240" s="3" t="s">
        <v>59</v>
      </c>
      <c r="D240" s="2"/>
      <c r="E240" s="2"/>
      <c r="F240" s="2"/>
      <c r="G240" s="239">
        <f>IFERROR((((G234)+(G236/G237))*G238-(G235/G237))/(1-G238),0)</f>
        <v>0</v>
      </c>
      <c r="H240" s="240"/>
      <c r="I240" s="6" t="s">
        <v>85</v>
      </c>
      <c r="J240" s="1">
        <f t="shared" si="9"/>
        <v>46</v>
      </c>
      <c r="K240" s="27"/>
    </row>
    <row r="241" spans="1:11" x14ac:dyDescent="0.25">
      <c r="A241" s="1">
        <f t="shared" si="8"/>
        <v>47</v>
      </c>
      <c r="B241" s="53" t="s">
        <v>61</v>
      </c>
      <c r="D241" s="53"/>
      <c r="G241" s="231"/>
      <c r="H241" s="231"/>
      <c r="J241" s="1">
        <f t="shared" si="9"/>
        <v>47</v>
      </c>
      <c r="K241" s="27"/>
    </row>
    <row r="242" spans="1:11" x14ac:dyDescent="0.25">
      <c r="A242" s="1">
        <f t="shared" si="8"/>
        <v>48</v>
      </c>
      <c r="G242" s="1"/>
      <c r="H242" s="1"/>
      <c r="J242" s="1">
        <f t="shared" si="9"/>
        <v>48</v>
      </c>
      <c r="K242" s="27"/>
    </row>
    <row r="243" spans="1:11" x14ac:dyDescent="0.25">
      <c r="A243" s="1">
        <f t="shared" si="8"/>
        <v>49</v>
      </c>
      <c r="B243" s="10" t="s">
        <v>62</v>
      </c>
      <c r="C243" s="2"/>
      <c r="D243" s="2"/>
      <c r="E243" s="2"/>
      <c r="F243" s="2"/>
      <c r="G243" s="54"/>
      <c r="H243" s="54"/>
      <c r="I243" s="55"/>
      <c r="J243" s="1">
        <f t="shared" si="9"/>
        <v>49</v>
      </c>
      <c r="K243" s="27"/>
    </row>
    <row r="244" spans="1:11" x14ac:dyDescent="0.25">
      <c r="A244" s="1">
        <f t="shared" si="8"/>
        <v>50</v>
      </c>
      <c r="B244" s="57"/>
      <c r="C244" s="2"/>
      <c r="D244" s="2"/>
      <c r="E244" s="2"/>
      <c r="F244" s="2"/>
      <c r="G244" s="54"/>
      <c r="H244" s="54"/>
      <c r="I244" s="42"/>
      <c r="J244" s="1">
        <f t="shared" si="9"/>
        <v>50</v>
      </c>
      <c r="K244" s="27"/>
    </row>
    <row r="245" spans="1:11" x14ac:dyDescent="0.25">
      <c r="A245" s="1">
        <f t="shared" si="8"/>
        <v>51</v>
      </c>
      <c r="B245" s="41" t="s">
        <v>51</v>
      </c>
      <c r="C245" s="2"/>
      <c r="D245" s="2"/>
      <c r="E245" s="2"/>
      <c r="F245" s="2"/>
      <c r="G245" s="54"/>
      <c r="H245" s="54"/>
      <c r="I245" s="42"/>
      <c r="J245" s="1">
        <f t="shared" si="9"/>
        <v>51</v>
      </c>
      <c r="K245" s="27"/>
    </row>
    <row r="246" spans="1:11" x14ac:dyDescent="0.25">
      <c r="A246" s="1">
        <f t="shared" si="8"/>
        <v>52</v>
      </c>
      <c r="B246" s="3" t="s">
        <v>78</v>
      </c>
      <c r="D246" s="2"/>
      <c r="E246" s="2"/>
      <c r="F246" s="2"/>
      <c r="G246" s="235">
        <f>G234</f>
        <v>0</v>
      </c>
      <c r="H246" s="222"/>
      <c r="I246" s="6" t="s">
        <v>360</v>
      </c>
      <c r="J246" s="1">
        <f t="shared" si="9"/>
        <v>52</v>
      </c>
      <c r="K246" s="27"/>
    </row>
    <row r="247" spans="1:11" x14ac:dyDescent="0.25">
      <c r="A247" s="1">
        <f t="shared" si="8"/>
        <v>53</v>
      </c>
      <c r="B247" s="3" t="s">
        <v>64</v>
      </c>
      <c r="D247" s="2"/>
      <c r="E247" s="2"/>
      <c r="F247" s="2"/>
      <c r="G247" s="67">
        <v>0</v>
      </c>
      <c r="H247" s="23"/>
      <c r="I247" s="6" t="s">
        <v>81</v>
      </c>
      <c r="J247" s="1">
        <f t="shared" si="9"/>
        <v>53</v>
      </c>
      <c r="K247" s="27"/>
    </row>
    <row r="248" spans="1:11" x14ac:dyDescent="0.25">
      <c r="A248" s="1">
        <f t="shared" si="8"/>
        <v>54</v>
      </c>
      <c r="B248" s="3" t="s">
        <v>54</v>
      </c>
      <c r="D248" s="2"/>
      <c r="E248" s="2"/>
      <c r="F248" s="2"/>
      <c r="G248" s="241">
        <f>G236</f>
        <v>0</v>
      </c>
      <c r="H248" s="242"/>
      <c r="I248" s="6" t="s">
        <v>361</v>
      </c>
      <c r="J248" s="1">
        <f t="shared" si="9"/>
        <v>54</v>
      </c>
      <c r="K248" s="27"/>
    </row>
    <row r="249" spans="1:11" x14ac:dyDescent="0.25">
      <c r="A249" s="1">
        <f t="shared" si="8"/>
        <v>55</v>
      </c>
      <c r="B249" s="3" t="s">
        <v>82</v>
      </c>
      <c r="D249" s="2"/>
      <c r="E249" s="2"/>
      <c r="F249" s="2"/>
      <c r="G249" s="241">
        <f>G237</f>
        <v>0</v>
      </c>
      <c r="H249" s="242"/>
      <c r="I249" s="6" t="s">
        <v>362</v>
      </c>
      <c r="J249" s="1">
        <f t="shared" si="9"/>
        <v>55</v>
      </c>
      <c r="K249" s="27"/>
    </row>
    <row r="250" spans="1:11" x14ac:dyDescent="0.25">
      <c r="A250" s="1">
        <f t="shared" si="8"/>
        <v>56</v>
      </c>
      <c r="B250" s="3" t="s">
        <v>68</v>
      </c>
      <c r="D250" s="2"/>
      <c r="E250" s="2"/>
      <c r="F250" s="2"/>
      <c r="G250" s="243">
        <f>G240</f>
        <v>0</v>
      </c>
      <c r="H250" s="244"/>
      <c r="I250" s="6" t="s">
        <v>79</v>
      </c>
      <c r="J250" s="1">
        <f t="shared" si="9"/>
        <v>56</v>
      </c>
      <c r="K250" s="27"/>
    </row>
    <row r="251" spans="1:11" x14ac:dyDescent="0.25">
      <c r="A251" s="1">
        <f t="shared" si="8"/>
        <v>57</v>
      </c>
      <c r="B251" s="3" t="s">
        <v>70</v>
      </c>
      <c r="D251" s="2"/>
      <c r="E251" s="2"/>
      <c r="F251" s="2"/>
      <c r="G251" s="253" t="str">
        <f>G174</f>
        <v>8.84%</v>
      </c>
      <c r="H251" s="2"/>
      <c r="I251" s="6" t="s">
        <v>373</v>
      </c>
      <c r="J251" s="1">
        <f t="shared" si="9"/>
        <v>57</v>
      </c>
      <c r="K251" s="27"/>
    </row>
    <row r="252" spans="1:11" x14ac:dyDescent="0.25">
      <c r="A252" s="1">
        <f t="shared" si="8"/>
        <v>58</v>
      </c>
      <c r="B252" s="5"/>
      <c r="D252" s="2"/>
      <c r="E252" s="2"/>
      <c r="F252" s="2"/>
      <c r="G252" s="245"/>
      <c r="H252" s="245"/>
      <c r="I252" s="58"/>
      <c r="J252" s="1">
        <f t="shared" si="9"/>
        <v>58</v>
      </c>
      <c r="K252" s="27"/>
    </row>
    <row r="253" spans="1:11" x14ac:dyDescent="0.25">
      <c r="A253" s="1">
        <f t="shared" si="8"/>
        <v>59</v>
      </c>
      <c r="B253" s="3" t="s">
        <v>73</v>
      </c>
      <c r="C253" s="1"/>
      <c r="D253" s="1"/>
      <c r="E253" s="2"/>
      <c r="F253" s="2"/>
      <c r="G253" s="239">
        <f>IFERROR((((G246)+(G248/G249)+G240)*G251-(G247/G249))/(1-G251),0)</f>
        <v>0</v>
      </c>
      <c r="H253" s="246"/>
      <c r="I253" s="6" t="s">
        <v>74</v>
      </c>
      <c r="J253" s="1">
        <f t="shared" si="9"/>
        <v>59</v>
      </c>
      <c r="K253" s="27"/>
    </row>
    <row r="254" spans="1:11" x14ac:dyDescent="0.25">
      <c r="A254" s="1">
        <f t="shared" si="8"/>
        <v>60</v>
      </c>
      <c r="B254" s="53" t="s">
        <v>354</v>
      </c>
      <c r="D254" s="53"/>
      <c r="G254" s="1"/>
      <c r="H254" s="1"/>
      <c r="I254" s="6"/>
      <c r="J254" s="1">
        <f t="shared" si="9"/>
        <v>60</v>
      </c>
      <c r="K254" s="27"/>
    </row>
    <row r="255" spans="1:11" x14ac:dyDescent="0.25">
      <c r="A255" s="1">
        <f t="shared" si="8"/>
        <v>61</v>
      </c>
      <c r="G255" s="1"/>
      <c r="H255" s="1"/>
      <c r="I255" s="6"/>
      <c r="J255" s="1">
        <f t="shared" si="9"/>
        <v>61</v>
      </c>
      <c r="K255" s="27"/>
    </row>
    <row r="256" spans="1:11" x14ac:dyDescent="0.25">
      <c r="A256" s="1">
        <f t="shared" si="8"/>
        <v>62</v>
      </c>
      <c r="B256" s="10" t="s">
        <v>80</v>
      </c>
      <c r="G256" s="239">
        <f>G253+G240</f>
        <v>0</v>
      </c>
      <c r="H256" s="240"/>
      <c r="I256" s="6" t="s">
        <v>363</v>
      </c>
      <c r="J256" s="1">
        <f t="shared" si="9"/>
        <v>62</v>
      </c>
      <c r="K256" s="27"/>
    </row>
    <row r="257" spans="1:11" x14ac:dyDescent="0.25">
      <c r="A257" s="1">
        <f t="shared" si="8"/>
        <v>63</v>
      </c>
      <c r="G257" s="1"/>
      <c r="H257" s="1"/>
      <c r="I257" s="6"/>
      <c r="J257" s="1">
        <f t="shared" si="9"/>
        <v>63</v>
      </c>
      <c r="K257" s="27"/>
    </row>
    <row r="258" spans="1:11" x14ac:dyDescent="0.25">
      <c r="A258" s="1">
        <f t="shared" si="8"/>
        <v>64</v>
      </c>
      <c r="B258" s="10" t="s">
        <v>89</v>
      </c>
      <c r="G258" s="64">
        <f>G101</f>
        <v>0</v>
      </c>
      <c r="H258" s="2"/>
      <c r="I258" s="6" t="s">
        <v>88</v>
      </c>
      <c r="J258" s="1">
        <f t="shared" si="9"/>
        <v>64</v>
      </c>
      <c r="K258" s="27"/>
    </row>
    <row r="259" spans="1:11" x14ac:dyDescent="0.25">
      <c r="A259" s="1">
        <f t="shared" si="8"/>
        <v>65</v>
      </c>
      <c r="G259" s="1"/>
      <c r="H259" s="1"/>
      <c r="I259" s="6"/>
      <c r="J259" s="1">
        <f t="shared" si="9"/>
        <v>65</v>
      </c>
      <c r="K259" s="27"/>
    </row>
    <row r="260" spans="1:11" ht="19.5" thickBot="1" x14ac:dyDescent="0.3">
      <c r="A260" s="1">
        <f t="shared" si="8"/>
        <v>66</v>
      </c>
      <c r="B260" s="10" t="s">
        <v>90</v>
      </c>
      <c r="G260" s="66">
        <f>G256+G258</f>
        <v>0</v>
      </c>
      <c r="H260" s="51"/>
      <c r="I260" s="6" t="s">
        <v>365</v>
      </c>
      <c r="J260" s="1">
        <f t="shared" si="9"/>
        <v>66</v>
      </c>
      <c r="K260" s="27"/>
    </row>
    <row r="261" spans="1:11" ht="16.5" thickTop="1" x14ac:dyDescent="0.25">
      <c r="K261" s="27"/>
    </row>
    <row r="262" spans="1:11" ht="18.75" x14ac:dyDescent="0.25">
      <c r="A262" s="35">
        <v>1</v>
      </c>
      <c r="B262" s="3" t="s">
        <v>374</v>
      </c>
      <c r="K262" s="27"/>
    </row>
    <row r="263" spans="1:11" x14ac:dyDescent="0.25">
      <c r="K263" s="27"/>
    </row>
    <row r="264" spans="1:11" x14ac:dyDescent="0.25">
      <c r="K264" s="27"/>
    </row>
    <row r="265" spans="1:11" x14ac:dyDescent="0.25">
      <c r="K265" s="27"/>
    </row>
    <row r="266" spans="1:11" x14ac:dyDescent="0.25">
      <c r="K266" s="27"/>
    </row>
    <row r="267" spans="1:11" x14ac:dyDescent="0.25">
      <c r="K267" s="27"/>
    </row>
    <row r="268" spans="1:11" x14ac:dyDescent="0.25">
      <c r="K268" s="27"/>
    </row>
    <row r="269" spans="1:11" x14ac:dyDescent="0.25">
      <c r="K269" s="27"/>
    </row>
    <row r="270" spans="1:11" x14ac:dyDescent="0.25">
      <c r="K270" s="27"/>
    </row>
    <row r="272" spans="1:11" ht="18.75" x14ac:dyDescent="0.25">
      <c r="A272" s="35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89:I189"/>
    <mergeCell ref="B190:I190"/>
    <mergeCell ref="B111:I111"/>
    <mergeCell ref="B112:I112"/>
    <mergeCell ref="B113:I113"/>
    <mergeCell ref="B186:I186"/>
    <mergeCell ref="B187:I187"/>
    <mergeCell ref="B188:I188"/>
  </mergeCells>
  <printOptions horizontalCentered="1"/>
  <pageMargins left="0.25" right="0.25" top="0.5" bottom="0.65" header="0.25" footer="0.25"/>
  <pageSetup scale="55" orientation="portrait" r:id="rId1"/>
  <headerFooter scaleWithDoc="0">
    <oddHeader>&amp;C&amp;"Times New Roman,Bold"&amp;8AS FILED</oddHeader>
    <oddFooter>&amp;L&amp;A&amp;C&amp;"Times New Roman,Regular"&amp;10Page 6.&amp;P&amp;R&amp;F</oddFooter>
  </headerFooter>
  <rowBreaks count="3" manualBreakCount="3">
    <brk id="69" max="16383" man="1"/>
    <brk id="107" max="16383" man="1"/>
    <brk id="184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6156-2B48-443A-8674-9B4195496DFE}">
  <sheetPr>
    <pageSetUpPr fitToPage="1"/>
  </sheetPr>
  <dimension ref="A1:J59"/>
  <sheetViews>
    <sheetView zoomScaleNormal="100" workbookViewId="0">
      <selection activeCell="B4" sqref="B4:H4"/>
    </sheetView>
  </sheetViews>
  <sheetFormatPr defaultColWidth="9.140625" defaultRowHeight="15.75" x14ac:dyDescent="0.25"/>
  <cols>
    <col min="1" max="1" width="5.140625" style="115" customWidth="1"/>
    <col min="2" max="2" width="12.5703125" style="116" customWidth="1"/>
    <col min="3" max="3" width="20" style="116" customWidth="1"/>
    <col min="4" max="8" width="21.5703125" style="116" customWidth="1"/>
    <col min="9" max="9" width="5.140625" style="115" customWidth="1"/>
    <col min="10" max="10" width="13.5703125" style="116" customWidth="1"/>
    <col min="11" max="11" width="12.5703125" style="116" customWidth="1"/>
    <col min="12" max="16384" width="9.140625" style="116"/>
  </cols>
  <sheetData>
    <row r="1" spans="1:10" x14ac:dyDescent="0.25">
      <c r="D1" s="16"/>
    </row>
    <row r="2" spans="1:10" x14ac:dyDescent="0.25">
      <c r="B2" s="316" t="s">
        <v>0</v>
      </c>
      <c r="C2" s="316"/>
      <c r="D2" s="316"/>
      <c r="E2" s="316"/>
      <c r="F2" s="316"/>
      <c r="G2" s="316"/>
      <c r="H2" s="316"/>
      <c r="I2" s="117"/>
    </row>
    <row r="3" spans="1:10" x14ac:dyDescent="0.25">
      <c r="B3" s="317" t="s">
        <v>435</v>
      </c>
      <c r="C3" s="317"/>
      <c r="D3" s="317"/>
      <c r="E3" s="317"/>
      <c r="F3" s="317"/>
      <c r="G3" s="317"/>
      <c r="H3" s="317"/>
      <c r="I3" s="117"/>
    </row>
    <row r="4" spans="1:10" x14ac:dyDescent="0.25">
      <c r="B4" s="317" t="s">
        <v>272</v>
      </c>
      <c r="C4" s="317"/>
      <c r="D4" s="317"/>
      <c r="E4" s="317"/>
      <c r="F4" s="317"/>
      <c r="G4" s="317"/>
      <c r="H4" s="317"/>
      <c r="I4" s="117"/>
    </row>
    <row r="5" spans="1:10" x14ac:dyDescent="0.25">
      <c r="B5" s="318" t="s">
        <v>3</v>
      </c>
      <c r="C5" s="318"/>
      <c r="D5" s="318"/>
      <c r="E5" s="318"/>
      <c r="F5" s="318"/>
      <c r="G5" s="318"/>
      <c r="H5" s="318"/>
      <c r="I5" s="117"/>
    </row>
    <row r="6" spans="1:10" x14ac:dyDescent="0.25">
      <c r="A6" s="117"/>
      <c r="B6" s="117"/>
      <c r="C6" s="117"/>
      <c r="D6" s="117"/>
      <c r="E6" s="117"/>
      <c r="F6" s="117"/>
      <c r="G6" s="117"/>
      <c r="H6" s="117"/>
      <c r="I6" s="117"/>
    </row>
    <row r="7" spans="1:10" x14ac:dyDescent="0.25">
      <c r="A7" s="1" t="s">
        <v>4</v>
      </c>
      <c r="B7" s="57"/>
      <c r="I7" s="1" t="s">
        <v>4</v>
      </c>
    </row>
    <row r="8" spans="1:10" x14ac:dyDescent="0.25">
      <c r="A8" s="7" t="s">
        <v>6</v>
      </c>
      <c r="B8" s="57"/>
      <c r="I8" s="7" t="s">
        <v>6</v>
      </c>
    </row>
    <row r="9" spans="1:10" x14ac:dyDescent="0.25">
      <c r="A9" s="1">
        <v>1</v>
      </c>
      <c r="C9" s="118" t="s">
        <v>221</v>
      </c>
      <c r="D9" s="118" t="s">
        <v>222</v>
      </c>
      <c r="E9" s="118" t="s">
        <v>223</v>
      </c>
      <c r="F9" s="118" t="s">
        <v>224</v>
      </c>
      <c r="G9" s="118" t="s">
        <v>225</v>
      </c>
      <c r="H9" s="118" t="s">
        <v>226</v>
      </c>
      <c r="I9" s="1">
        <v>1</v>
      </c>
    </row>
    <row r="10" spans="1:10" x14ac:dyDescent="0.25">
      <c r="A10" s="1">
        <f t="shared" ref="A10:A52" si="0">A9+1</f>
        <v>2</v>
      </c>
      <c r="B10" s="119" t="s">
        <v>227</v>
      </c>
      <c r="C10" s="1"/>
      <c r="D10" s="28" t="s">
        <v>228</v>
      </c>
      <c r="E10" s="1"/>
      <c r="F10" s="1" t="s">
        <v>229</v>
      </c>
      <c r="G10" s="1" t="s">
        <v>230</v>
      </c>
      <c r="H10" s="28" t="s">
        <v>231</v>
      </c>
      <c r="I10" s="1">
        <f t="shared" ref="I10:I52" si="1">I9+1</f>
        <v>2</v>
      </c>
    </row>
    <row r="11" spans="1:10" x14ac:dyDescent="0.25">
      <c r="A11" s="1">
        <f t="shared" si="0"/>
        <v>3</v>
      </c>
      <c r="C11" s="118"/>
      <c r="F11" s="2" t="s">
        <v>232</v>
      </c>
      <c r="H11" s="2" t="s">
        <v>232</v>
      </c>
      <c r="I11" s="1">
        <f t="shared" si="1"/>
        <v>3</v>
      </c>
    </row>
    <row r="12" spans="1:10" x14ac:dyDescent="0.25">
      <c r="A12" s="1">
        <f t="shared" si="0"/>
        <v>4</v>
      </c>
      <c r="C12" s="118"/>
      <c r="D12" s="2" t="s">
        <v>233</v>
      </c>
      <c r="E12" s="2"/>
      <c r="F12" s="2" t="s">
        <v>234</v>
      </c>
      <c r="H12" s="2" t="s">
        <v>234</v>
      </c>
      <c r="I12" s="1">
        <f t="shared" si="1"/>
        <v>4</v>
      </c>
    </row>
    <row r="13" spans="1:10" x14ac:dyDescent="0.25">
      <c r="A13" s="1">
        <f t="shared" si="0"/>
        <v>5</v>
      </c>
      <c r="C13" s="2"/>
      <c r="D13" s="2" t="s">
        <v>234</v>
      </c>
      <c r="E13" s="2" t="s">
        <v>233</v>
      </c>
      <c r="F13" s="2" t="s">
        <v>235</v>
      </c>
      <c r="H13" s="2" t="s">
        <v>235</v>
      </c>
      <c r="I13" s="1">
        <f t="shared" si="1"/>
        <v>5</v>
      </c>
    </row>
    <row r="14" spans="1:10" x14ac:dyDescent="0.25">
      <c r="A14" s="1">
        <f t="shared" si="0"/>
        <v>6</v>
      </c>
      <c r="C14" s="2"/>
      <c r="D14" s="2" t="s">
        <v>235</v>
      </c>
      <c r="E14" s="2" t="s">
        <v>236</v>
      </c>
      <c r="F14" s="2" t="s">
        <v>237</v>
      </c>
      <c r="G14" s="2"/>
      <c r="H14" s="2" t="s">
        <v>237</v>
      </c>
      <c r="I14" s="1">
        <f t="shared" si="1"/>
        <v>6</v>
      </c>
    </row>
    <row r="15" spans="1:10" ht="18.75" x14ac:dyDescent="0.25">
      <c r="A15" s="1">
        <f t="shared" si="0"/>
        <v>7</v>
      </c>
      <c r="B15" s="120" t="s">
        <v>238</v>
      </c>
      <c r="C15" s="120" t="s">
        <v>239</v>
      </c>
      <c r="D15" s="121" t="s">
        <v>237</v>
      </c>
      <c r="E15" s="121" t="s">
        <v>240</v>
      </c>
      <c r="F15" s="121" t="s">
        <v>241</v>
      </c>
      <c r="G15" s="122" t="s">
        <v>236</v>
      </c>
      <c r="H15" s="121" t="s">
        <v>242</v>
      </c>
      <c r="I15" s="1">
        <f t="shared" si="1"/>
        <v>7</v>
      </c>
    </row>
    <row r="16" spans="1:10" x14ac:dyDescent="0.25">
      <c r="A16" s="1">
        <f t="shared" si="0"/>
        <v>8</v>
      </c>
      <c r="B16" s="133" t="s">
        <v>243</v>
      </c>
      <c r="C16" s="134">
        <v>2024</v>
      </c>
      <c r="D16" s="83">
        <f>'Pg1 TO6 C2 All Rate Base Adjs'!D10/12</f>
        <v>-141.08612540051885</v>
      </c>
      <c r="E16" s="123">
        <v>7.1999999999999998E-3</v>
      </c>
      <c r="F16" s="124">
        <f>D16</f>
        <v>-141.08612540051885</v>
      </c>
      <c r="G16" s="127">
        <f>(D16)/2*E16</f>
        <v>-0.50791005144186785</v>
      </c>
      <c r="H16" s="125">
        <f t="shared" ref="H16:H51" si="2">F16+G16</f>
        <v>-141.59403545196071</v>
      </c>
      <c r="I16" s="1">
        <f t="shared" si="1"/>
        <v>8</v>
      </c>
      <c r="J16" s="126"/>
    </row>
    <row r="17" spans="1:10" x14ac:dyDescent="0.25">
      <c r="A17" s="1">
        <f t="shared" si="0"/>
        <v>9</v>
      </c>
      <c r="B17" s="133" t="s">
        <v>244</v>
      </c>
      <c r="C17" s="134">
        <v>2024</v>
      </c>
      <c r="D17" s="83">
        <f>$D$16</f>
        <v>-141.08612540051885</v>
      </c>
      <c r="E17" s="123">
        <v>6.7999999999999996E-3</v>
      </c>
      <c r="F17" s="124">
        <f t="shared" ref="F17:F51" si="3">H16+D17</f>
        <v>-282.68016085247956</v>
      </c>
      <c r="G17" s="127">
        <f t="shared" ref="G17:G51" si="4">(H16+F17)/2*E17</f>
        <v>-1.4425322674350967</v>
      </c>
      <c r="H17" s="125">
        <f t="shared" si="2"/>
        <v>-284.12269311991463</v>
      </c>
      <c r="I17" s="1">
        <f t="shared" si="1"/>
        <v>9</v>
      </c>
      <c r="J17" s="126"/>
    </row>
    <row r="18" spans="1:10" x14ac:dyDescent="0.25">
      <c r="A18" s="1">
        <f t="shared" si="0"/>
        <v>10</v>
      </c>
      <c r="B18" s="133" t="s">
        <v>245</v>
      </c>
      <c r="C18" s="134">
        <v>2024</v>
      </c>
      <c r="D18" s="83">
        <f t="shared" ref="D18:D27" si="5">$D$16</f>
        <v>-141.08612540051885</v>
      </c>
      <c r="E18" s="123">
        <v>7.1999999999999998E-3</v>
      </c>
      <c r="F18" s="124">
        <f t="shared" si="3"/>
        <v>-425.20881852043351</v>
      </c>
      <c r="G18" s="127">
        <f t="shared" si="4"/>
        <v>-2.5535934419052531</v>
      </c>
      <c r="H18" s="125">
        <f t="shared" si="2"/>
        <v>-427.76241196233877</v>
      </c>
      <c r="I18" s="1">
        <f t="shared" si="1"/>
        <v>10</v>
      </c>
      <c r="J18" s="126"/>
    </row>
    <row r="19" spans="1:10" x14ac:dyDescent="0.25">
      <c r="A19" s="1">
        <f t="shared" si="0"/>
        <v>11</v>
      </c>
      <c r="B19" s="133" t="s">
        <v>246</v>
      </c>
      <c r="C19" s="134">
        <v>2024</v>
      </c>
      <c r="D19" s="83">
        <f t="shared" si="5"/>
        <v>-141.08612540051885</v>
      </c>
      <c r="E19" s="123">
        <v>7.0000000000000001E-3</v>
      </c>
      <c r="F19" s="124">
        <f t="shared" si="3"/>
        <v>-568.84853736285766</v>
      </c>
      <c r="G19" s="127">
        <f t="shared" si="4"/>
        <v>-3.4881383226381875</v>
      </c>
      <c r="H19" s="125">
        <f t="shared" si="2"/>
        <v>-572.33667568549583</v>
      </c>
      <c r="I19" s="1">
        <f t="shared" si="1"/>
        <v>11</v>
      </c>
      <c r="J19" s="126"/>
    </row>
    <row r="20" spans="1:10" x14ac:dyDescent="0.25">
      <c r="A20" s="1">
        <f t="shared" si="0"/>
        <v>12</v>
      </c>
      <c r="B20" s="133" t="s">
        <v>247</v>
      </c>
      <c r="C20" s="134">
        <v>2024</v>
      </c>
      <c r="D20" s="83">
        <f t="shared" si="5"/>
        <v>-141.08612540051885</v>
      </c>
      <c r="E20" s="123">
        <v>7.1999999999999998E-3</v>
      </c>
      <c r="F20" s="124">
        <f t="shared" si="3"/>
        <v>-713.42280108601472</v>
      </c>
      <c r="G20" s="127">
        <f t="shared" si="4"/>
        <v>-4.6287341163774371</v>
      </c>
      <c r="H20" s="125">
        <f t="shared" si="2"/>
        <v>-718.05153520239219</v>
      </c>
      <c r="I20" s="1">
        <f t="shared" si="1"/>
        <v>12</v>
      </c>
      <c r="J20" s="126"/>
    </row>
    <row r="21" spans="1:10" x14ac:dyDescent="0.25">
      <c r="A21" s="1">
        <f t="shared" si="0"/>
        <v>13</v>
      </c>
      <c r="B21" s="133" t="s">
        <v>248</v>
      </c>
      <c r="C21" s="134">
        <v>2024</v>
      </c>
      <c r="D21" s="83">
        <f t="shared" si="5"/>
        <v>-141.08612540051885</v>
      </c>
      <c r="E21" s="123">
        <v>7.0000000000000001E-3</v>
      </c>
      <c r="F21" s="124">
        <f t="shared" si="3"/>
        <v>-859.13766060291107</v>
      </c>
      <c r="G21" s="127">
        <f t="shared" si="4"/>
        <v>-5.5201621853185623</v>
      </c>
      <c r="H21" s="125">
        <f t="shared" si="2"/>
        <v>-864.65782278822962</v>
      </c>
      <c r="I21" s="1">
        <f t="shared" si="1"/>
        <v>13</v>
      </c>
      <c r="J21" s="126"/>
    </row>
    <row r="22" spans="1:10" x14ac:dyDescent="0.25">
      <c r="A22" s="1">
        <f t="shared" si="0"/>
        <v>14</v>
      </c>
      <c r="B22" s="133" t="s">
        <v>249</v>
      </c>
      <c r="C22" s="134">
        <v>2024</v>
      </c>
      <c r="D22" s="83">
        <f t="shared" si="5"/>
        <v>-141.08612540051885</v>
      </c>
      <c r="E22" s="123">
        <v>7.1999999999999998E-3</v>
      </c>
      <c r="F22" s="124">
        <f t="shared" si="3"/>
        <v>-1005.7439481887485</v>
      </c>
      <c r="G22" s="127">
        <f t="shared" si="4"/>
        <v>-6.7334463755171212</v>
      </c>
      <c r="H22" s="125">
        <f t="shared" si="2"/>
        <v>-1012.4773945642656</v>
      </c>
      <c r="I22" s="1">
        <f t="shared" si="1"/>
        <v>14</v>
      </c>
      <c r="J22" s="126"/>
    </row>
    <row r="23" spans="1:10" x14ac:dyDescent="0.25">
      <c r="A23" s="1">
        <f t="shared" si="0"/>
        <v>15</v>
      </c>
      <c r="B23" s="133" t="s">
        <v>250</v>
      </c>
      <c r="C23" s="134">
        <v>2024</v>
      </c>
      <c r="D23" s="83">
        <f t="shared" si="5"/>
        <v>-141.08612540051885</v>
      </c>
      <c r="E23" s="123">
        <v>7.1999999999999998E-3</v>
      </c>
      <c r="F23" s="124">
        <f t="shared" si="3"/>
        <v>-1153.5635199647845</v>
      </c>
      <c r="G23" s="127">
        <f t="shared" si="4"/>
        <v>-7.7977472923045799</v>
      </c>
      <c r="H23" s="125">
        <f t="shared" si="2"/>
        <v>-1161.3612672570891</v>
      </c>
      <c r="I23" s="1">
        <f t="shared" si="1"/>
        <v>15</v>
      </c>
      <c r="J23" s="126"/>
    </row>
    <row r="24" spans="1:10" x14ac:dyDescent="0.25">
      <c r="A24" s="1">
        <f t="shared" si="0"/>
        <v>16</v>
      </c>
      <c r="B24" s="133" t="s">
        <v>251</v>
      </c>
      <c r="C24" s="134">
        <v>2024</v>
      </c>
      <c r="D24" s="83">
        <f t="shared" si="5"/>
        <v>-141.08612540051885</v>
      </c>
      <c r="E24" s="123">
        <v>7.0000000000000001E-3</v>
      </c>
      <c r="F24" s="124">
        <f t="shared" si="3"/>
        <v>-1302.4473926576079</v>
      </c>
      <c r="G24" s="127">
        <f t="shared" si="4"/>
        <v>-8.6233303097014407</v>
      </c>
      <c r="H24" s="125">
        <f t="shared" si="2"/>
        <v>-1311.0707229673094</v>
      </c>
      <c r="I24" s="1">
        <f t="shared" si="1"/>
        <v>16</v>
      </c>
      <c r="J24" s="126"/>
    </row>
    <row r="25" spans="1:10" x14ac:dyDescent="0.25">
      <c r="A25" s="1">
        <f t="shared" si="0"/>
        <v>17</v>
      </c>
      <c r="B25" s="133" t="s">
        <v>252</v>
      </c>
      <c r="C25" s="134">
        <v>2024</v>
      </c>
      <c r="D25" s="83">
        <f t="shared" si="5"/>
        <v>-141.08612540051885</v>
      </c>
      <c r="E25" s="123">
        <v>7.1999999999999998E-3</v>
      </c>
      <c r="F25" s="124">
        <f t="shared" si="3"/>
        <v>-1452.1568483678282</v>
      </c>
      <c r="G25" s="127">
        <f t="shared" si="4"/>
        <v>-9.9476192568064938</v>
      </c>
      <c r="H25" s="125">
        <f t="shared" si="2"/>
        <v>-1462.1044676246347</v>
      </c>
      <c r="I25" s="1">
        <f t="shared" si="1"/>
        <v>17</v>
      </c>
      <c r="J25" s="126"/>
    </row>
    <row r="26" spans="1:10" x14ac:dyDescent="0.25">
      <c r="A26" s="1">
        <f t="shared" si="0"/>
        <v>18</v>
      </c>
      <c r="B26" s="133" t="s">
        <v>253</v>
      </c>
      <c r="C26" s="134">
        <v>2024</v>
      </c>
      <c r="D26" s="83">
        <f t="shared" si="5"/>
        <v>-141.08612540051885</v>
      </c>
      <c r="E26" s="123">
        <v>7.0000000000000001E-3</v>
      </c>
      <c r="F26" s="124">
        <f t="shared" si="3"/>
        <v>-1603.1905930251535</v>
      </c>
      <c r="G26" s="127">
        <f t="shared" si="4"/>
        <v>-10.728532712274259</v>
      </c>
      <c r="H26" s="125">
        <f t="shared" si="2"/>
        <v>-1613.9191257374277</v>
      </c>
      <c r="I26" s="1">
        <f t="shared" si="1"/>
        <v>18</v>
      </c>
      <c r="J26" s="126"/>
    </row>
    <row r="27" spans="1:10" x14ac:dyDescent="0.25">
      <c r="A27" s="1">
        <f t="shared" si="0"/>
        <v>19</v>
      </c>
      <c r="B27" s="135" t="s">
        <v>254</v>
      </c>
      <c r="C27" s="136">
        <v>2024</v>
      </c>
      <c r="D27" s="128">
        <f t="shared" si="5"/>
        <v>-141.08612540051885</v>
      </c>
      <c r="E27" s="129">
        <v>7.1999999999999998E-3</v>
      </c>
      <c r="F27" s="130">
        <f t="shared" si="3"/>
        <v>-1755.0052511379465</v>
      </c>
      <c r="G27" s="131">
        <f t="shared" si="4"/>
        <v>-12.128127756751347</v>
      </c>
      <c r="H27" s="132">
        <f t="shared" si="2"/>
        <v>-1767.1333788946979</v>
      </c>
      <c r="I27" s="1">
        <f t="shared" si="1"/>
        <v>19</v>
      </c>
      <c r="J27" s="126"/>
    </row>
    <row r="28" spans="1:10" x14ac:dyDescent="0.25">
      <c r="A28" s="1">
        <f t="shared" si="0"/>
        <v>20</v>
      </c>
      <c r="B28" s="133" t="s">
        <v>243</v>
      </c>
      <c r="C28" s="134">
        <v>2025</v>
      </c>
      <c r="D28" s="137"/>
      <c r="E28" s="123">
        <v>6.7999999999999996E-3</v>
      </c>
      <c r="F28" s="124">
        <f t="shared" si="3"/>
        <v>-1767.1333788946979</v>
      </c>
      <c r="G28" s="127">
        <f t="shared" si="4"/>
        <v>-12.016506976483946</v>
      </c>
      <c r="H28" s="125">
        <f t="shared" si="2"/>
        <v>-1779.1498858711818</v>
      </c>
      <c r="I28" s="1">
        <f t="shared" si="1"/>
        <v>20</v>
      </c>
      <c r="J28" s="126"/>
    </row>
    <row r="29" spans="1:10" x14ac:dyDescent="0.25">
      <c r="A29" s="1">
        <f t="shared" si="0"/>
        <v>21</v>
      </c>
      <c r="B29" s="133" t="s">
        <v>244</v>
      </c>
      <c r="C29" s="134">
        <v>2025</v>
      </c>
      <c r="D29" s="137"/>
      <c r="E29" s="123">
        <v>6.1999999999999998E-3</v>
      </c>
      <c r="F29" s="124">
        <f t="shared" si="3"/>
        <v>-1779.1498858711818</v>
      </c>
      <c r="G29" s="127">
        <f t="shared" si="4"/>
        <v>-11.030729292401327</v>
      </c>
      <c r="H29" s="125">
        <f t="shared" si="2"/>
        <v>-1790.1806151635831</v>
      </c>
      <c r="I29" s="1">
        <f t="shared" si="1"/>
        <v>21</v>
      </c>
      <c r="J29" s="126"/>
    </row>
    <row r="30" spans="1:10" x14ac:dyDescent="0.25">
      <c r="A30" s="1">
        <f t="shared" si="0"/>
        <v>22</v>
      </c>
      <c r="B30" s="133" t="s">
        <v>245</v>
      </c>
      <c r="C30" s="134">
        <v>2025</v>
      </c>
      <c r="D30" s="137"/>
      <c r="E30" s="123">
        <v>6.7999999999999996E-3</v>
      </c>
      <c r="F30" s="124">
        <f t="shared" si="3"/>
        <v>-1790.1806151635831</v>
      </c>
      <c r="G30" s="127">
        <f t="shared" si="4"/>
        <v>-12.173228183112364</v>
      </c>
      <c r="H30" s="125">
        <f t="shared" si="2"/>
        <v>-1802.3538433466954</v>
      </c>
      <c r="I30" s="1">
        <f t="shared" si="1"/>
        <v>22</v>
      </c>
      <c r="J30" s="126"/>
    </row>
    <row r="31" spans="1:10" x14ac:dyDescent="0.25">
      <c r="A31" s="1">
        <f t="shared" si="0"/>
        <v>23</v>
      </c>
      <c r="B31" s="133" t="s">
        <v>246</v>
      </c>
      <c r="C31" s="134">
        <v>2025</v>
      </c>
      <c r="D31" s="137"/>
      <c r="E31" s="123">
        <v>6.1999999999999998E-3</v>
      </c>
      <c r="F31" s="124">
        <f t="shared" si="3"/>
        <v>-1802.3538433466954</v>
      </c>
      <c r="G31" s="127">
        <f t="shared" si="4"/>
        <v>-11.174593828749511</v>
      </c>
      <c r="H31" s="125">
        <f t="shared" si="2"/>
        <v>-1813.5284371754449</v>
      </c>
      <c r="I31" s="1">
        <f t="shared" si="1"/>
        <v>23</v>
      </c>
      <c r="J31" s="126"/>
    </row>
    <row r="32" spans="1:10" x14ac:dyDescent="0.25">
      <c r="A32" s="1">
        <f t="shared" si="0"/>
        <v>24</v>
      </c>
      <c r="B32" s="133" t="s">
        <v>247</v>
      </c>
      <c r="C32" s="134">
        <v>2025</v>
      </c>
      <c r="D32" s="137"/>
      <c r="E32" s="123">
        <v>6.4000000000000003E-3</v>
      </c>
      <c r="F32" s="124">
        <f t="shared" si="3"/>
        <v>-1813.5284371754449</v>
      </c>
      <c r="G32" s="127">
        <f t="shared" si="4"/>
        <v>-11.606581997922849</v>
      </c>
      <c r="H32" s="125">
        <f t="shared" si="2"/>
        <v>-1825.1350191733677</v>
      </c>
      <c r="I32" s="1">
        <f t="shared" si="1"/>
        <v>24</v>
      </c>
      <c r="J32" s="126"/>
    </row>
    <row r="33" spans="1:10" x14ac:dyDescent="0.25">
      <c r="A33" s="1">
        <f t="shared" si="0"/>
        <v>25</v>
      </c>
      <c r="B33" s="133" t="s">
        <v>248</v>
      </c>
      <c r="C33" s="134">
        <v>2025</v>
      </c>
      <c r="D33" s="137"/>
      <c r="E33" s="123">
        <v>6.1999999999999998E-3</v>
      </c>
      <c r="F33" s="124">
        <f t="shared" si="3"/>
        <v>-1825.1350191733677</v>
      </c>
      <c r="G33" s="127">
        <f t="shared" si="4"/>
        <v>-11.31583711887488</v>
      </c>
      <c r="H33" s="125">
        <f t="shared" si="2"/>
        <v>-1836.4508562922426</v>
      </c>
      <c r="I33" s="1">
        <f t="shared" si="1"/>
        <v>25</v>
      </c>
      <c r="J33" s="126"/>
    </row>
    <row r="34" spans="1:10" x14ac:dyDescent="0.25">
      <c r="A34" s="1">
        <f t="shared" si="0"/>
        <v>26</v>
      </c>
      <c r="B34" s="133" t="s">
        <v>249</v>
      </c>
      <c r="C34" s="134">
        <v>2025</v>
      </c>
      <c r="D34" s="137"/>
      <c r="E34" s="123">
        <v>6.4000000000000003E-3</v>
      </c>
      <c r="F34" s="124">
        <f t="shared" si="3"/>
        <v>-1836.4508562922426</v>
      </c>
      <c r="G34" s="127">
        <f t="shared" si="4"/>
        <v>-11.753285480270353</v>
      </c>
      <c r="H34" s="125">
        <f t="shared" si="2"/>
        <v>-1848.2041417725129</v>
      </c>
      <c r="I34" s="1">
        <f t="shared" si="1"/>
        <v>26</v>
      </c>
      <c r="J34" s="126"/>
    </row>
    <row r="35" spans="1:10" x14ac:dyDescent="0.25">
      <c r="A35" s="1">
        <f t="shared" si="0"/>
        <v>27</v>
      </c>
      <c r="B35" s="133" t="s">
        <v>250</v>
      </c>
      <c r="C35" s="134">
        <v>2025</v>
      </c>
      <c r="D35" s="137"/>
      <c r="E35" s="123">
        <v>6.4000000000000003E-3</v>
      </c>
      <c r="F35" s="124">
        <f t="shared" si="3"/>
        <v>-1848.2041417725129</v>
      </c>
      <c r="G35" s="127">
        <f t="shared" si="4"/>
        <v>-11.828506507344084</v>
      </c>
      <c r="H35" s="125">
        <f t="shared" si="2"/>
        <v>-1860.0326482798571</v>
      </c>
      <c r="I35" s="1">
        <f t="shared" si="1"/>
        <v>27</v>
      </c>
      <c r="J35" s="126"/>
    </row>
    <row r="36" spans="1:10" x14ac:dyDescent="0.25">
      <c r="A36" s="1">
        <f t="shared" si="0"/>
        <v>28</v>
      </c>
      <c r="B36" s="133" t="s">
        <v>251</v>
      </c>
      <c r="C36" s="134">
        <v>2025</v>
      </c>
      <c r="D36" s="137"/>
      <c r="E36" s="123">
        <v>6.1999999999999998E-3</v>
      </c>
      <c r="F36" s="124">
        <f t="shared" si="3"/>
        <v>-1860.0326482798571</v>
      </c>
      <c r="G36" s="127">
        <f t="shared" si="4"/>
        <v>-11.532202419335114</v>
      </c>
      <c r="H36" s="125">
        <f t="shared" si="2"/>
        <v>-1871.5648506991922</v>
      </c>
      <c r="I36" s="1">
        <f t="shared" si="1"/>
        <v>28</v>
      </c>
      <c r="J36" s="126"/>
    </row>
    <row r="37" spans="1:10" x14ac:dyDescent="0.25">
      <c r="A37" s="1">
        <f t="shared" si="0"/>
        <v>29</v>
      </c>
      <c r="B37" s="133" t="s">
        <v>252</v>
      </c>
      <c r="C37" s="134">
        <v>2025</v>
      </c>
      <c r="D37" s="137"/>
      <c r="E37" s="123">
        <v>6.4000000000000003E-3</v>
      </c>
      <c r="F37" s="124">
        <f t="shared" si="3"/>
        <v>-1871.5648506991922</v>
      </c>
      <c r="G37" s="127">
        <f t="shared" si="4"/>
        <v>-11.97801504447483</v>
      </c>
      <c r="H37" s="125">
        <f t="shared" si="2"/>
        <v>-1883.5428657436671</v>
      </c>
      <c r="I37" s="1">
        <f t="shared" si="1"/>
        <v>29</v>
      </c>
      <c r="J37" s="126"/>
    </row>
    <row r="38" spans="1:10" x14ac:dyDescent="0.25">
      <c r="A38" s="1">
        <f t="shared" si="0"/>
        <v>30</v>
      </c>
      <c r="B38" s="133" t="s">
        <v>253</v>
      </c>
      <c r="C38" s="134">
        <v>2025</v>
      </c>
      <c r="D38" s="137"/>
      <c r="E38" s="123">
        <v>6.1999999999999998E-3</v>
      </c>
      <c r="F38" s="124">
        <f t="shared" si="3"/>
        <v>-1883.5428657436671</v>
      </c>
      <c r="G38" s="127">
        <f t="shared" si="4"/>
        <v>-11.677965767610736</v>
      </c>
      <c r="H38" s="125">
        <f t="shared" si="2"/>
        <v>-1895.2208315112778</v>
      </c>
      <c r="I38" s="1">
        <f t="shared" si="1"/>
        <v>30</v>
      </c>
      <c r="J38" s="126"/>
    </row>
    <row r="39" spans="1:10" x14ac:dyDescent="0.25">
      <c r="A39" s="1">
        <f t="shared" si="0"/>
        <v>31</v>
      </c>
      <c r="B39" s="135" t="s">
        <v>254</v>
      </c>
      <c r="C39" s="136">
        <v>2025</v>
      </c>
      <c r="D39" s="138"/>
      <c r="E39" s="129">
        <v>6.4000000000000003E-3</v>
      </c>
      <c r="F39" s="130">
        <f t="shared" si="3"/>
        <v>-1895.2208315112778</v>
      </c>
      <c r="G39" s="131">
        <f t="shared" si="4"/>
        <v>-12.129413321672178</v>
      </c>
      <c r="H39" s="132">
        <f t="shared" si="2"/>
        <v>-1907.35024483295</v>
      </c>
      <c r="I39" s="1">
        <f t="shared" si="1"/>
        <v>31</v>
      </c>
      <c r="J39" s="126"/>
    </row>
    <row r="40" spans="1:10" x14ac:dyDescent="0.25">
      <c r="A40" s="1">
        <f t="shared" si="0"/>
        <v>32</v>
      </c>
      <c r="B40" s="133" t="s">
        <v>243</v>
      </c>
      <c r="C40" s="134">
        <v>2026</v>
      </c>
      <c r="D40" s="137"/>
      <c r="E40" s="123">
        <v>6.1000000000000004E-3</v>
      </c>
      <c r="F40" s="124">
        <f t="shared" si="3"/>
        <v>-1907.35024483295</v>
      </c>
      <c r="G40" s="127">
        <f t="shared" si="4"/>
        <v>-11.634836493480996</v>
      </c>
      <c r="H40" s="125">
        <f t="shared" si="2"/>
        <v>-1918.9850813264311</v>
      </c>
      <c r="I40" s="1">
        <f t="shared" si="1"/>
        <v>32</v>
      </c>
      <c r="J40" s="126"/>
    </row>
    <row r="41" spans="1:10" x14ac:dyDescent="0.25">
      <c r="A41" s="1">
        <f t="shared" si="0"/>
        <v>33</v>
      </c>
      <c r="B41" s="133" t="s">
        <v>244</v>
      </c>
      <c r="C41" s="134">
        <v>2026</v>
      </c>
      <c r="D41" s="137"/>
      <c r="E41" s="123">
        <v>5.4999999999999997E-3</v>
      </c>
      <c r="F41" s="124">
        <f t="shared" si="3"/>
        <v>-1918.9850813264311</v>
      </c>
      <c r="G41" s="127">
        <f t="shared" si="4"/>
        <v>-10.55441794729537</v>
      </c>
      <c r="H41" s="125">
        <f t="shared" si="2"/>
        <v>-1929.5394992737265</v>
      </c>
      <c r="I41" s="1">
        <f t="shared" si="1"/>
        <v>33</v>
      </c>
      <c r="J41" s="126"/>
    </row>
    <row r="42" spans="1:10" x14ac:dyDescent="0.25">
      <c r="A42" s="1">
        <f t="shared" si="0"/>
        <v>34</v>
      </c>
      <c r="B42" s="133" t="s">
        <v>245</v>
      </c>
      <c r="C42" s="134">
        <v>2026</v>
      </c>
      <c r="D42" s="137"/>
      <c r="E42" s="123">
        <v>6.1000000000000004E-3</v>
      </c>
      <c r="F42" s="124">
        <f t="shared" si="3"/>
        <v>-1929.5394992737265</v>
      </c>
      <c r="G42" s="127">
        <f t="shared" si="4"/>
        <v>-11.770190945569732</v>
      </c>
      <c r="H42" s="125">
        <f t="shared" si="2"/>
        <v>-1941.3096902192963</v>
      </c>
      <c r="I42" s="1">
        <f t="shared" si="1"/>
        <v>34</v>
      </c>
      <c r="J42" s="126"/>
    </row>
    <row r="43" spans="1:10" x14ac:dyDescent="0.25">
      <c r="A43" s="1">
        <f t="shared" si="0"/>
        <v>35</v>
      </c>
      <c r="B43" s="133" t="s">
        <v>246</v>
      </c>
      <c r="C43" s="134">
        <v>2026</v>
      </c>
      <c r="D43" s="137"/>
      <c r="E43" s="123">
        <v>5.5999999999999999E-3</v>
      </c>
      <c r="F43" s="124">
        <f t="shared" si="3"/>
        <v>-1941.3096902192963</v>
      </c>
      <c r="G43" s="127">
        <f t="shared" si="4"/>
        <v>-10.871334265228059</v>
      </c>
      <c r="H43" s="125">
        <f t="shared" si="2"/>
        <v>-1952.1810244845244</v>
      </c>
      <c r="I43" s="1">
        <f t="shared" si="1"/>
        <v>35</v>
      </c>
      <c r="J43" s="126"/>
    </row>
    <row r="44" spans="1:10" x14ac:dyDescent="0.25">
      <c r="A44" s="1">
        <f t="shared" si="0"/>
        <v>36</v>
      </c>
      <c r="B44" s="133" t="s">
        <v>247</v>
      </c>
      <c r="C44" s="134">
        <v>2026</v>
      </c>
      <c r="D44" s="137"/>
      <c r="E44" s="123">
        <v>5.7999999999999996E-3</v>
      </c>
      <c r="F44" s="124">
        <f t="shared" si="3"/>
        <v>-1952.1810244845244</v>
      </c>
      <c r="G44" s="127">
        <f t="shared" si="4"/>
        <v>-11.322649942010241</v>
      </c>
      <c r="H44" s="125">
        <f t="shared" si="2"/>
        <v>-1963.5036744265346</v>
      </c>
      <c r="I44" s="1">
        <f t="shared" si="1"/>
        <v>36</v>
      </c>
      <c r="J44" s="126"/>
    </row>
    <row r="45" spans="1:10" x14ac:dyDescent="0.25">
      <c r="A45" s="1">
        <f t="shared" si="0"/>
        <v>37</v>
      </c>
      <c r="B45" s="133" t="s">
        <v>248</v>
      </c>
      <c r="C45" s="134">
        <v>2026</v>
      </c>
      <c r="D45" s="137"/>
      <c r="E45" s="123">
        <v>5.5999999999999999E-3</v>
      </c>
      <c r="F45" s="124">
        <f t="shared" si="3"/>
        <v>-1963.5036744265346</v>
      </c>
      <c r="G45" s="127">
        <f t="shared" si="4"/>
        <v>-10.995620576788594</v>
      </c>
      <c r="H45" s="125">
        <f t="shared" si="2"/>
        <v>-1974.4992950033231</v>
      </c>
      <c r="I45" s="1">
        <f t="shared" si="1"/>
        <v>37</v>
      </c>
      <c r="J45" s="126"/>
    </row>
    <row r="46" spans="1:10" x14ac:dyDescent="0.25">
      <c r="A46" s="1">
        <f t="shared" si="0"/>
        <v>38</v>
      </c>
      <c r="B46" s="133" t="s">
        <v>249</v>
      </c>
      <c r="C46" s="134">
        <v>2026</v>
      </c>
      <c r="D46" s="137"/>
      <c r="E46" s="139">
        <v>5.5999999999999999E-3</v>
      </c>
      <c r="F46" s="124">
        <f t="shared" si="3"/>
        <v>-1974.4992950033231</v>
      </c>
      <c r="G46" s="127">
        <f t="shared" si="4"/>
        <v>-11.057196052018609</v>
      </c>
      <c r="H46" s="125">
        <f t="shared" si="2"/>
        <v>-1985.5564910553417</v>
      </c>
      <c r="I46" s="1">
        <f t="shared" si="1"/>
        <v>38</v>
      </c>
      <c r="J46" s="126"/>
    </row>
    <row r="47" spans="1:10" x14ac:dyDescent="0.25">
      <c r="A47" s="1">
        <f t="shared" si="0"/>
        <v>39</v>
      </c>
      <c r="B47" s="133" t="s">
        <v>250</v>
      </c>
      <c r="C47" s="134">
        <v>2026</v>
      </c>
      <c r="D47" s="137"/>
      <c r="E47" s="139">
        <v>5.5999999999999999E-3</v>
      </c>
      <c r="F47" s="124">
        <f t="shared" si="3"/>
        <v>-1985.5564910553417</v>
      </c>
      <c r="G47" s="127">
        <f t="shared" si="4"/>
        <v>-11.119116349909913</v>
      </c>
      <c r="H47" s="125">
        <f t="shared" si="2"/>
        <v>-1996.6756074052516</v>
      </c>
      <c r="I47" s="1">
        <f t="shared" si="1"/>
        <v>39</v>
      </c>
      <c r="J47" s="126"/>
    </row>
    <row r="48" spans="1:10" x14ac:dyDescent="0.25">
      <c r="A48" s="1">
        <f t="shared" si="0"/>
        <v>40</v>
      </c>
      <c r="B48" s="133" t="s">
        <v>251</v>
      </c>
      <c r="C48" s="134">
        <v>2026</v>
      </c>
      <c r="D48" s="137"/>
      <c r="E48" s="139">
        <v>5.5999999999999999E-3</v>
      </c>
      <c r="F48" s="124">
        <f t="shared" si="3"/>
        <v>-1996.6756074052516</v>
      </c>
      <c r="G48" s="127">
        <f t="shared" si="4"/>
        <v>-11.181383401469409</v>
      </c>
      <c r="H48" s="125">
        <f t="shared" si="2"/>
        <v>-2007.8569908067211</v>
      </c>
      <c r="I48" s="1">
        <f t="shared" si="1"/>
        <v>40</v>
      </c>
      <c r="J48" s="126"/>
    </row>
    <row r="49" spans="1:10" x14ac:dyDescent="0.25">
      <c r="A49" s="1">
        <f t="shared" si="0"/>
        <v>41</v>
      </c>
      <c r="B49" s="133" t="s">
        <v>252</v>
      </c>
      <c r="C49" s="134">
        <v>2026</v>
      </c>
      <c r="D49" s="137"/>
      <c r="E49" s="139">
        <v>5.5999999999999999E-3</v>
      </c>
      <c r="F49" s="124">
        <f t="shared" si="3"/>
        <v>-2007.8569908067211</v>
      </c>
      <c r="G49" s="127">
        <f t="shared" si="4"/>
        <v>-11.243999148517638</v>
      </c>
      <c r="H49" s="125">
        <f t="shared" si="2"/>
        <v>-2019.1009899552387</v>
      </c>
      <c r="I49" s="1">
        <f t="shared" si="1"/>
        <v>41</v>
      </c>
      <c r="J49" s="126"/>
    </row>
    <row r="50" spans="1:10" x14ac:dyDescent="0.25">
      <c r="A50" s="1">
        <f t="shared" si="0"/>
        <v>42</v>
      </c>
      <c r="B50" s="133" t="s">
        <v>253</v>
      </c>
      <c r="C50" s="134">
        <v>2026</v>
      </c>
      <c r="D50" s="137"/>
      <c r="E50" s="139">
        <v>5.5999999999999999E-3</v>
      </c>
      <c r="F50" s="124">
        <f t="shared" si="3"/>
        <v>-2019.1009899552387</v>
      </c>
      <c r="G50" s="127">
        <f t="shared" si="4"/>
        <v>-11.306965543749337</v>
      </c>
      <c r="H50" s="125">
        <f t="shared" si="2"/>
        <v>-2030.407955498988</v>
      </c>
      <c r="I50" s="1">
        <f t="shared" si="1"/>
        <v>42</v>
      </c>
      <c r="J50" s="126"/>
    </row>
    <row r="51" spans="1:10" x14ac:dyDescent="0.25">
      <c r="A51" s="1">
        <f t="shared" si="0"/>
        <v>43</v>
      </c>
      <c r="B51" s="135" t="s">
        <v>254</v>
      </c>
      <c r="C51" s="136">
        <v>2026</v>
      </c>
      <c r="D51" s="138"/>
      <c r="E51" s="140">
        <v>5.5999999999999999E-3</v>
      </c>
      <c r="F51" s="130">
        <f t="shared" si="3"/>
        <v>-2030.407955498988</v>
      </c>
      <c r="G51" s="131">
        <f t="shared" si="4"/>
        <v>-11.370284550794333</v>
      </c>
      <c r="H51" s="132">
        <f t="shared" si="2"/>
        <v>-2041.7782400497824</v>
      </c>
      <c r="I51" s="1">
        <f t="shared" si="1"/>
        <v>43</v>
      </c>
      <c r="J51" s="126"/>
    </row>
    <row r="52" spans="1:10" ht="16.5" thickBot="1" x14ac:dyDescent="0.3">
      <c r="A52" s="1">
        <f t="shared" si="0"/>
        <v>44</v>
      </c>
      <c r="D52" s="141">
        <f>SUM(D16:D51)</f>
        <v>-1693.0335048062259</v>
      </c>
      <c r="E52" s="142"/>
      <c r="F52" s="143"/>
      <c r="G52" s="144">
        <f>SUM(G16:G51)</f>
        <v>-348.74473524355608</v>
      </c>
      <c r="H52" s="145"/>
      <c r="I52" s="1">
        <f t="shared" si="1"/>
        <v>44</v>
      </c>
    </row>
    <row r="53" spans="1:10" s="115" customFormat="1" ht="16.5" thickTop="1" x14ac:dyDescent="0.25">
      <c r="B53" s="116"/>
      <c r="C53" s="116"/>
      <c r="D53" s="146"/>
      <c r="E53" s="146"/>
      <c r="F53" s="146"/>
      <c r="G53" s="147"/>
      <c r="H53" s="147"/>
      <c r="J53" s="116"/>
    </row>
    <row r="54" spans="1:10" s="115" customFormat="1" ht="18.75" x14ac:dyDescent="0.25">
      <c r="A54" s="148">
        <v>1</v>
      </c>
      <c r="B54" s="116" t="s">
        <v>255</v>
      </c>
      <c r="C54" s="149"/>
      <c r="D54" s="116"/>
      <c r="E54" s="116"/>
      <c r="F54" s="116"/>
      <c r="G54" s="116"/>
      <c r="H54" s="116"/>
      <c r="J54" s="116"/>
    </row>
    <row r="55" spans="1:10" s="115" customFormat="1" ht="18.75" x14ac:dyDescent="0.25">
      <c r="A55" s="148">
        <v>2</v>
      </c>
      <c r="B55" s="116" t="s">
        <v>256</v>
      </c>
      <c r="C55" s="116"/>
      <c r="D55" s="116"/>
      <c r="E55" s="116"/>
      <c r="F55" s="116"/>
      <c r="G55" s="116"/>
      <c r="H55" s="116"/>
      <c r="J55" s="116"/>
    </row>
    <row r="56" spans="1:10" s="115" customFormat="1" ht="18.75" x14ac:dyDescent="0.25">
      <c r="A56" s="148">
        <v>3</v>
      </c>
      <c r="B56" s="116" t="s">
        <v>257</v>
      </c>
      <c r="C56" s="116"/>
      <c r="D56" s="116"/>
      <c r="E56" s="116"/>
      <c r="F56" s="116"/>
      <c r="G56" s="116"/>
      <c r="H56" s="116"/>
      <c r="J56" s="116"/>
    </row>
    <row r="57" spans="1:10" s="115" customFormat="1" x14ac:dyDescent="0.25">
      <c r="B57" s="116" t="s">
        <v>258</v>
      </c>
      <c r="C57" s="116"/>
      <c r="D57" s="116"/>
      <c r="E57" s="116"/>
      <c r="F57" s="116"/>
      <c r="G57" s="116"/>
      <c r="H57" s="116"/>
      <c r="J57" s="116"/>
    </row>
    <row r="58" spans="1:10" s="115" customFormat="1" x14ac:dyDescent="0.25">
      <c r="A58" s="150"/>
      <c r="B58" s="151" t="s">
        <v>259</v>
      </c>
      <c r="C58" s="151"/>
      <c r="D58" s="116"/>
      <c r="E58" s="116"/>
      <c r="F58" s="116"/>
      <c r="G58" s="116"/>
      <c r="H58" s="116"/>
      <c r="J58" s="116"/>
    </row>
    <row r="59" spans="1:10" s="115" customFormat="1" x14ac:dyDescent="0.25">
      <c r="A59" s="152"/>
      <c r="B59" s="153" t="s">
        <v>260</v>
      </c>
      <c r="C59" s="153"/>
      <c r="D59" s="116"/>
      <c r="E59" s="116"/>
      <c r="F59" s="116"/>
      <c r="G59" s="116"/>
      <c r="H59" s="116"/>
      <c r="J59" s="116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A6BC-3DB7-47D8-95A5-9E6842F07506}">
  <sheetPr>
    <pageSetUpPr fitToPage="1"/>
  </sheetPr>
  <dimension ref="A1"/>
  <sheetViews>
    <sheetView workbookViewId="0"/>
  </sheetViews>
  <sheetFormatPr defaultRowHeight="15" x14ac:dyDescent="0.25"/>
  <cols>
    <col min="1" max="1" width="6" customWidth="1"/>
  </cols>
  <sheetData>
    <row r="1" spans="1:1" x14ac:dyDescent="0.25">
      <c r="A1" s="114" t="s">
        <v>220</v>
      </c>
    </row>
  </sheetData>
  <printOptions horizontalCentered="1"/>
  <pageMargins left="0.25" right="0.25" top="0.5" bottom="0.5" header="0.25" footer="0.25"/>
  <pageSetup scale="23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F55985-DDD8-4A20-B887-38AD1D6059E9}">
  <ds:schemaRefs>
    <ds:schemaRef ds:uri="http://purl.org/dc/dcmitype/"/>
    <ds:schemaRef ds:uri="1ee868c9-5247-4011-927d-9c68ed1e53dd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3533485-01ac-4c85-a144-d07c02817ce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E06147-8A0C-4D63-8EE6-F126B4864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9FAD15-79E7-4022-A374-00E1A449E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Pg1 TO6 C2 All Rate Base Adjs</vt:lpstr>
      <vt:lpstr>Pg2 BK-1 Comparison TO6 C2</vt:lpstr>
      <vt:lpstr>Pg3 TO5 True-Up BK-1_Revised</vt:lpstr>
      <vt:lpstr>Pg4 TO5 True-Up BK-1_As Filed</vt:lpstr>
      <vt:lpstr>Pg5 Rev True-Up Stmt AV</vt:lpstr>
      <vt:lpstr>Pg6 True-Up Stmt AV_As Filed</vt:lpstr>
      <vt:lpstr>Pg7 TO6 C2 Int Calc</vt:lpstr>
      <vt:lpstr>FERC Interest Rates</vt:lpstr>
      <vt:lpstr>'Pg1 TO6 C2 All Rate Base Adjs'!Print_Area</vt:lpstr>
      <vt:lpstr>'Pg2 BK-1 Comparison TO6 C2'!Print_Area</vt:lpstr>
      <vt:lpstr>'Pg3 TO5 True-Up BK-1_Revised'!Print_Area</vt:lpstr>
      <vt:lpstr>'Pg4 TO5 True-Up BK-1_As Filed'!Print_Area</vt:lpstr>
      <vt:lpstr>'Pg5 Rev True-Up Stmt AV'!Print_Area</vt:lpstr>
      <vt:lpstr>'Pg6 True-Up Stmt AV_As Filed'!Print_Area</vt:lpstr>
      <vt:lpstr>'Pg7 TO6 C2 Int Calc'!Print_Area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Jenny L.</dc:creator>
  <cp:lastModifiedBy>Pham, Jenny L.</cp:lastModifiedBy>
  <cp:lastPrinted>2026-06-09T22:24:56Z</cp:lastPrinted>
  <dcterms:created xsi:type="dcterms:W3CDTF">2026-06-01T19:01:21Z</dcterms:created>
  <dcterms:modified xsi:type="dcterms:W3CDTF">2026-06-09T22:25:15Z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97076e-e5a9-49b1-9873-62b6e38f493d_Enabled">
    <vt:lpwstr>true</vt:lpwstr>
  </property>
  <property fmtid="{D5CDD505-2E9C-101B-9397-08002B2CF9AE}" pid="3" name="MSIP_Label_cd97076e-e5a9-49b1-9873-62b6e38f493d_SetDate">
    <vt:lpwstr>2026-06-01T19:03:49Z</vt:lpwstr>
  </property>
  <property fmtid="{D5CDD505-2E9C-101B-9397-08002B2CF9AE}" pid="4" name="MSIP_Label_cd97076e-e5a9-49b1-9873-62b6e38f493d_Method">
    <vt:lpwstr>Standard</vt:lpwstr>
  </property>
  <property fmtid="{D5CDD505-2E9C-101B-9397-08002B2CF9AE}" pid="5" name="MSIP_Label_cd97076e-e5a9-49b1-9873-62b6e38f493d_Name">
    <vt:lpwstr>IP-Internal</vt:lpwstr>
  </property>
  <property fmtid="{D5CDD505-2E9C-101B-9397-08002B2CF9AE}" pid="6" name="MSIP_Label_cd97076e-e5a9-49b1-9873-62b6e38f493d_SiteId">
    <vt:lpwstr>a2e7980c-11ea-4838-8f1a-2f497d8c4072</vt:lpwstr>
  </property>
  <property fmtid="{D5CDD505-2E9C-101B-9397-08002B2CF9AE}" pid="7" name="MSIP_Label_cd97076e-e5a9-49b1-9873-62b6e38f493d_ActionId">
    <vt:lpwstr>483bcea9-c1fd-4234-98a8-310a58835e90</vt:lpwstr>
  </property>
  <property fmtid="{D5CDD505-2E9C-101B-9397-08002B2CF9AE}" pid="8" name="MSIP_Label_cd97076e-e5a9-49b1-9873-62b6e38f493d_ContentBits">
    <vt:lpwstr>0</vt:lpwstr>
  </property>
  <property fmtid="{D5CDD505-2E9C-101B-9397-08002B2CF9AE}" pid="9" name="MSIP_Label_cd97076e-e5a9-49b1-9873-62b6e38f493d_Tag">
    <vt:lpwstr>10, 3, 0, 1</vt:lpwstr>
  </property>
  <property fmtid="{D5CDD505-2E9C-101B-9397-08002B2CF9AE}" pid="10" name="ContentTypeId">
    <vt:lpwstr>0x010100A535CF2B8EB50246BC563305BEF1695D</vt:lpwstr>
  </property>
</Properties>
</file>